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https://gillfordistribution-my.sharepoint.com/personal/mlipskey_gillfor_com/Documents/Documents/Gillfor - Matt/AZEK Building Products/2027/Early Buy/Resources/"/>
    </mc:Choice>
  </mc:AlternateContent>
  <xr:revisionPtr revIDLastSave="0" documentId="8_{B2909AE2-C0EC-4BD0-B29F-1C4FBFD46F51}" xr6:coauthVersionLast="47" xr6:coauthVersionMax="47" xr10:uidLastSave="{00000000-0000-0000-0000-000000000000}"/>
  <workbookProtection workbookAlgorithmName="SHA-512" workbookHashValue="aTE1cbtmxmV4OXg1Qom0FBCSj6azcYEwIpqxvxu4N54Lj4/ft1fCBn9qaqLlOFmePqEBhgmwxn/xIPoP35Vl4w==" workbookSaltValue="7wHYHTJHRIFYZIo5qOHXng==" workbookSpinCount="100000" lockStructure="1"/>
  <bookViews>
    <workbookView xWindow="52035" yWindow="1155" windowWidth="26610" windowHeight="14460" xr2:uid="{00000000-000D-0000-FFFF-FFFF00000000}"/>
  </bookViews>
  <sheets>
    <sheet name="EDGE PRIME ONLY" sheetId="7" r:id="rId1"/>
    <sheet name="ALL COLLECTIONS" sheetId="8" r:id="rId2"/>
    <sheet name="EDGE PRIME ONLY (F)" sheetId="10" r:id="rId3"/>
    <sheet name="ALL COLLECTIONS (F)" sheetId="11" r:id="rId4"/>
    <sheet name="Sheet2" sheetId="9" state="hidden" r:id="rId5"/>
    <sheet name="Deck" sheetId="4" state="hidden" r:id="rId6"/>
    <sheet name="Deck Fastening" sheetId="5" state="hidden" r:id="rId7"/>
    <sheet name="WEIGHT PLANNER" sheetId="1" state="hidden" r:id="rId8"/>
    <sheet name="Sheet1" sheetId="2" state="hidden" r:id="rId9"/>
  </sheets>
  <externalReferences>
    <externalReference r:id="rId10"/>
    <externalReference r:id="rId11"/>
  </externalReferences>
  <definedNames>
    <definedName name="Accessories">[1]!Table6[Accessories]</definedName>
    <definedName name="Approval">#REF!</definedName>
    <definedName name="Categories">[1]!Table2[Change Categories]</definedName>
    <definedName name="Corey">[1]!Table4[Corey Divisions]</definedName>
    <definedName name="Departments">[1]!Table17[Approval Departments]</definedName>
    <definedName name="Deviations">[1]!Table19[Deviations]</definedName>
    <definedName name="EPPM">[1]!Table18[ECN]</definedName>
    <definedName name="EPPMChangeRequest">[1]!Table18[ECN]</definedName>
    <definedName name="Keyser">[1]!Table1[Keyser Divisions]</definedName>
    <definedName name="Location">#REF!</definedName>
    <definedName name="Locations">[1]!Table3[Locations]</definedName>
    <definedName name="Moulding">[1]!Table10[Molding]</definedName>
    <definedName name="Pavers">[1]!Table11[Pavers]</definedName>
    <definedName name="Phase">[1]!Table15[Product Life Phase]</definedName>
    <definedName name="Porch">#REF!</definedName>
    <definedName name="_xlnm.Print_Area" localSheetId="5">Deck!$A$1:$L$346</definedName>
    <definedName name="_xlnm.Print_Area" localSheetId="6">'Deck Fastening'!$A$1:$K$294</definedName>
    <definedName name="_xlnm.Print_Titles" localSheetId="5">Deck!$1:$3</definedName>
    <definedName name="_xlnm.Print_Titles" localSheetId="6">'Deck Fastening'!$1:$3</definedName>
    <definedName name="Product_Life_Phase">[2]!Table16[[#All],[Product Life Phase]]</definedName>
    <definedName name="PVC">[1]!Table7[PVC]</definedName>
    <definedName name="PVCDeck">#REF!</definedName>
    <definedName name="Rail">[1]!Table8[Rail]</definedName>
    <definedName name="Railing">#REF!</definedName>
    <definedName name="ResearchandDevelopment">#REF!</definedName>
    <definedName name="SAccounting">#REF!</definedName>
    <definedName name="ScrantonProducts">[1]!Table13[Scranton Products]</definedName>
    <definedName name="SOther">#REF!</definedName>
    <definedName name="SProd">[1]!Table13[Scranton Products]</definedName>
    <definedName name="SProductDevelopment">#REF!</definedName>
    <definedName name="SProduction">#REF!</definedName>
    <definedName name="SPurchasing">#REF!</definedName>
    <definedName name="SQuality">#REF!</definedName>
    <definedName name="SResearchandDevelopment">#REF!</definedName>
    <definedName name="SSafety">#REF!</definedName>
    <definedName name="Substitutions">[1]!Table20[Substitutions]</definedName>
    <definedName name="Trim">[1]!Table12[Trim]</definedName>
    <definedName name="VYCOM">[1]!Table14[VYCOM]</definedName>
    <definedName name="WAccounting">#REF!</definedName>
    <definedName name="Wilmington">[1]!Table5[Wilmington Divisions]</definedName>
    <definedName name="Wood">[1]!Table9[Wood]</definedName>
    <definedName name="WOther">#REF!</definedName>
    <definedName name="WPCDeck">#REF!</definedName>
    <definedName name="WProcess">#REF!</definedName>
    <definedName name="WProduction">#REF!</definedName>
    <definedName name="WPurchasing">#REF!</definedName>
    <definedName name="WQuality">#REF!</definedName>
    <definedName name="WResearchandDevelopment">#REF!</definedName>
    <definedName name="WSafet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0" l="1"/>
  <c r="G15" i="10"/>
  <c r="H15" i="10"/>
  <c r="F16" i="10"/>
  <c r="G16" i="10"/>
  <c r="H16" i="10"/>
  <c r="F17" i="10"/>
  <c r="G17" i="10"/>
  <c r="H17" i="10"/>
  <c r="F18" i="10"/>
  <c r="G18" i="10"/>
  <c r="H18" i="10"/>
  <c r="F19" i="10"/>
  <c r="G19" i="10"/>
  <c r="H19" i="10"/>
  <c r="F20" i="10"/>
  <c r="G20" i="10"/>
  <c r="H20" i="10"/>
  <c r="F21" i="10"/>
  <c r="G21" i="10"/>
  <c r="H21" i="10"/>
  <c r="F22" i="10"/>
  <c r="G22" i="10"/>
  <c r="H22" i="10"/>
  <c r="F23" i="10"/>
  <c r="G23" i="10"/>
  <c r="H23" i="10"/>
  <c r="F24" i="10"/>
  <c r="G24" i="10"/>
  <c r="H24" i="10"/>
  <c r="F25" i="10"/>
  <c r="G25" i="10"/>
  <c r="H25" i="10"/>
  <c r="F26" i="10"/>
  <c r="G26" i="10"/>
  <c r="H26" i="10"/>
  <c r="F27" i="10"/>
  <c r="G27" i="10"/>
  <c r="H27" i="10"/>
  <c r="F28" i="10"/>
  <c r="G28" i="10"/>
  <c r="H28" i="10"/>
  <c r="F16" i="11"/>
  <c r="G16" i="11"/>
  <c r="H16" i="11"/>
  <c r="F17" i="11"/>
  <c r="G17" i="11"/>
  <c r="H17" i="11"/>
  <c r="F18" i="11"/>
  <c r="G18" i="11"/>
  <c r="H18" i="11"/>
  <c r="F19" i="11"/>
  <c r="G19" i="11"/>
  <c r="H19" i="11"/>
  <c r="F20" i="11"/>
  <c r="G20" i="11"/>
  <c r="H20" i="11"/>
  <c r="F21" i="11"/>
  <c r="G21" i="11"/>
  <c r="H21" i="11"/>
  <c r="F22" i="11"/>
  <c r="G22" i="11"/>
  <c r="H22" i="11"/>
  <c r="F23" i="11"/>
  <c r="G23" i="11"/>
  <c r="H23" i="11"/>
  <c r="F24" i="11"/>
  <c r="G24" i="11"/>
  <c r="H24" i="11"/>
  <c r="F25" i="11"/>
  <c r="G25" i="11"/>
  <c r="H25" i="11"/>
  <c r="F26" i="11"/>
  <c r="G26" i="11"/>
  <c r="H26" i="11"/>
  <c r="F27" i="11"/>
  <c r="G27" i="11"/>
  <c r="H27" i="11"/>
  <c r="F28" i="11"/>
  <c r="G28" i="11"/>
  <c r="H28" i="11"/>
  <c r="F29" i="11"/>
  <c r="G29" i="11"/>
  <c r="H29" i="11"/>
  <c r="F30" i="11"/>
  <c r="G30" i="11"/>
  <c r="H30" i="11"/>
  <c r="F31" i="11"/>
  <c r="G31" i="11"/>
  <c r="H31" i="11"/>
  <c r="F32" i="11"/>
  <c r="G32" i="11"/>
  <c r="H32" i="11"/>
  <c r="F33" i="11"/>
  <c r="G33" i="11"/>
  <c r="H33" i="11"/>
  <c r="F34" i="11"/>
  <c r="G34" i="11"/>
  <c r="H34" i="11"/>
  <c r="F35" i="11"/>
  <c r="G35" i="11"/>
  <c r="H35" i="11"/>
  <c r="F36" i="11"/>
  <c r="G36" i="11"/>
  <c r="H36" i="11"/>
  <c r="F37" i="11"/>
  <c r="G37" i="11"/>
  <c r="H37" i="11"/>
  <c r="F38" i="11"/>
  <c r="G38" i="11"/>
  <c r="H38" i="11"/>
  <c r="F39" i="11"/>
  <c r="G39" i="11"/>
  <c r="H39" i="11"/>
  <c r="F40" i="11"/>
  <c r="G40" i="11"/>
  <c r="H40" i="11"/>
  <c r="F41" i="11"/>
  <c r="G41" i="11"/>
  <c r="H41" i="11"/>
  <c r="F42" i="11"/>
  <c r="G42" i="11"/>
  <c r="H42" i="11"/>
  <c r="F43" i="11"/>
  <c r="G43" i="11"/>
  <c r="H43" i="11"/>
  <c r="F44" i="11"/>
  <c r="G44" i="11"/>
  <c r="H44" i="11"/>
  <c r="F45" i="11"/>
  <c r="G45" i="11"/>
  <c r="H45" i="11"/>
  <c r="F46" i="11"/>
  <c r="G46" i="11"/>
  <c r="H46" i="11"/>
  <c r="F47" i="11"/>
  <c r="G47" i="11"/>
  <c r="H47" i="11"/>
  <c r="F48" i="11"/>
  <c r="G48" i="11"/>
  <c r="H48" i="11"/>
  <c r="F49" i="11"/>
  <c r="G49" i="11"/>
  <c r="H49" i="11"/>
  <c r="F50" i="11"/>
  <c r="G50" i="11"/>
  <c r="H50" i="11"/>
  <c r="F51" i="11"/>
  <c r="G51" i="11"/>
  <c r="H51"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2" i="11"/>
  <c r="I21" i="11"/>
  <c r="I20" i="11"/>
  <c r="I19" i="11"/>
  <c r="I18" i="11"/>
  <c r="I17" i="11"/>
  <c r="I16" i="11"/>
  <c r="O13" i="11"/>
  <c r="O12" i="11"/>
  <c r="O11" i="11"/>
  <c r="O10" i="11"/>
  <c r="O9" i="11"/>
  <c r="O8" i="11"/>
  <c r="O7" i="11"/>
  <c r="D7" i="11"/>
  <c r="D9" i="11" s="1"/>
  <c r="O6" i="11"/>
  <c r="O5" i="11"/>
  <c r="D5" i="11"/>
  <c r="M11" i="10"/>
  <c r="M10" i="10"/>
  <c r="M9" i="10"/>
  <c r="M8" i="10"/>
  <c r="M7" i="10"/>
  <c r="D6" i="10"/>
  <c r="D8" i="10" s="1"/>
  <c r="D4" i="10"/>
  <c r="G16" i="8"/>
  <c r="H17" i="8"/>
  <c r="H16" i="8"/>
  <c r="D5" i="8"/>
  <c r="I51" i="8" l="1"/>
  <c r="I50" i="8"/>
  <c r="I49" i="8"/>
  <c r="I48" i="8"/>
  <c r="I47" i="8"/>
  <c r="I46" i="8"/>
  <c r="I45" i="8"/>
  <c r="I44" i="8"/>
  <c r="I43" i="8"/>
  <c r="I42" i="8"/>
  <c r="I41" i="8"/>
  <c r="I40" i="8"/>
  <c r="I39" i="8"/>
  <c r="I38" i="8"/>
  <c r="I37" i="8"/>
  <c r="I36" i="8"/>
  <c r="I35" i="8"/>
  <c r="I34" i="8"/>
  <c r="I33" i="8"/>
  <c r="I32" i="8"/>
  <c r="I31" i="8"/>
  <c r="I30" i="8"/>
  <c r="I29" i="8"/>
  <c r="I28" i="8"/>
  <c r="I27" i="8"/>
  <c r="I26" i="8"/>
  <c r="I25" i="8"/>
  <c r="I24" i="8"/>
  <c r="I23" i="8"/>
  <c r="I22" i="8"/>
  <c r="I21" i="8"/>
  <c r="I20" i="8"/>
  <c r="I19" i="8"/>
  <c r="I18" i="8"/>
  <c r="I17" i="8"/>
  <c r="I16" i="8"/>
  <c r="F16" i="8"/>
  <c r="H51" i="8"/>
  <c r="G51" i="8"/>
  <c r="F51" i="8"/>
  <c r="H50" i="8"/>
  <c r="G50" i="8"/>
  <c r="F50" i="8"/>
  <c r="H49" i="8"/>
  <c r="G49" i="8"/>
  <c r="F49" i="8"/>
  <c r="H48" i="8"/>
  <c r="G48" i="8"/>
  <c r="F48" i="8"/>
  <c r="H47" i="8"/>
  <c r="G47" i="8"/>
  <c r="F47" i="8"/>
  <c r="H46" i="8"/>
  <c r="G46" i="8"/>
  <c r="F46" i="8"/>
  <c r="H45" i="8"/>
  <c r="G45" i="8"/>
  <c r="F45" i="8"/>
  <c r="H44" i="8"/>
  <c r="G44" i="8"/>
  <c r="F44" i="8"/>
  <c r="H43" i="8"/>
  <c r="G43" i="8"/>
  <c r="F43" i="8"/>
  <c r="H42" i="8"/>
  <c r="G42" i="8"/>
  <c r="F42" i="8"/>
  <c r="H41" i="8"/>
  <c r="G41" i="8"/>
  <c r="F41" i="8"/>
  <c r="H40" i="8"/>
  <c r="G40" i="8"/>
  <c r="F40" i="8"/>
  <c r="H39" i="8"/>
  <c r="G39" i="8"/>
  <c r="F39" i="8"/>
  <c r="H38" i="8"/>
  <c r="G38" i="8"/>
  <c r="F38" i="8"/>
  <c r="H37" i="8"/>
  <c r="G37" i="8"/>
  <c r="F37" i="8"/>
  <c r="H36" i="8"/>
  <c r="G36" i="8"/>
  <c r="F36" i="8"/>
  <c r="H35" i="8"/>
  <c r="G35" i="8"/>
  <c r="F35" i="8"/>
  <c r="H34" i="8"/>
  <c r="G34" i="8"/>
  <c r="F34" i="8"/>
  <c r="H33" i="8"/>
  <c r="G33" i="8"/>
  <c r="F33" i="8"/>
  <c r="H32" i="8"/>
  <c r="G32" i="8"/>
  <c r="F32" i="8"/>
  <c r="H31" i="8"/>
  <c r="G31" i="8"/>
  <c r="F31" i="8"/>
  <c r="H30" i="8"/>
  <c r="G30" i="8"/>
  <c r="F30" i="8"/>
  <c r="H29" i="8"/>
  <c r="G29" i="8"/>
  <c r="F29" i="8"/>
  <c r="H28" i="8"/>
  <c r="G28" i="8"/>
  <c r="F28" i="8"/>
  <c r="H27" i="8"/>
  <c r="G27" i="8"/>
  <c r="F27" i="8"/>
  <c r="H26" i="8"/>
  <c r="G26" i="8"/>
  <c r="F26" i="8"/>
  <c r="H25" i="8"/>
  <c r="G25" i="8"/>
  <c r="F25" i="8"/>
  <c r="H24" i="8"/>
  <c r="G24" i="8"/>
  <c r="F24" i="8"/>
  <c r="H23" i="8"/>
  <c r="G23" i="8"/>
  <c r="F23" i="8"/>
  <c r="H22" i="8"/>
  <c r="G22" i="8"/>
  <c r="F22" i="8"/>
  <c r="H21" i="8"/>
  <c r="G21" i="8"/>
  <c r="F21" i="8"/>
  <c r="H20" i="8"/>
  <c r="G20" i="8"/>
  <c r="F20" i="8"/>
  <c r="H19" i="8"/>
  <c r="G19" i="8"/>
  <c r="F19" i="8"/>
  <c r="H18" i="8"/>
  <c r="G18" i="8"/>
  <c r="F18" i="8"/>
  <c r="G17" i="8"/>
  <c r="F17" i="8"/>
  <c r="D4" i="7"/>
  <c r="H28" i="7"/>
  <c r="G28" i="7"/>
  <c r="H27" i="7"/>
  <c r="G27" i="7"/>
  <c r="H26" i="7"/>
  <c r="G26" i="7"/>
  <c r="H25" i="7"/>
  <c r="G25" i="7"/>
  <c r="H24" i="7"/>
  <c r="G24" i="7"/>
  <c r="H23" i="7"/>
  <c r="G23" i="7"/>
  <c r="H22" i="7"/>
  <c r="G22" i="7"/>
  <c r="H21" i="7"/>
  <c r="G21" i="7"/>
  <c r="H20" i="7"/>
  <c r="G20" i="7"/>
  <c r="H19" i="7"/>
  <c r="G19" i="7"/>
  <c r="H18" i="7"/>
  <c r="G18" i="7"/>
  <c r="H17" i="7"/>
  <c r="G17" i="7"/>
  <c r="H16" i="7"/>
  <c r="G16" i="7"/>
  <c r="H15" i="7"/>
  <c r="M9" i="7" s="1"/>
  <c r="G15" i="7"/>
  <c r="M8" i="7" s="1"/>
  <c r="F15" i="7"/>
  <c r="F28" i="7"/>
  <c r="F27" i="7"/>
  <c r="F26" i="7"/>
  <c r="F25" i="7"/>
  <c r="F24" i="7"/>
  <c r="F23" i="7"/>
  <c r="F22" i="7"/>
  <c r="F21" i="7"/>
  <c r="F20" i="7"/>
  <c r="F19" i="7"/>
  <c r="F18" i="7"/>
  <c r="F17" i="7"/>
  <c r="F16" i="7"/>
  <c r="I346" i="4"/>
  <c r="J346" i="4" s="1"/>
  <c r="I345" i="4"/>
  <c r="J345" i="4" s="1"/>
  <c r="I344" i="4"/>
  <c r="J344" i="4" s="1"/>
  <c r="I343" i="4"/>
  <c r="J343" i="4" s="1"/>
  <c r="I340" i="4"/>
  <c r="J340" i="4" s="1"/>
  <c r="I339" i="4"/>
  <c r="J339" i="4" s="1"/>
  <c r="I338" i="4"/>
  <c r="J338" i="4" s="1"/>
  <c r="I337" i="4"/>
  <c r="J337" i="4" s="1"/>
  <c r="I342" i="4"/>
  <c r="J342" i="4" s="1"/>
  <c r="I341" i="4"/>
  <c r="J341" i="4" s="1"/>
  <c r="I335" i="4"/>
  <c r="J335" i="4" s="1"/>
  <c r="I334" i="4"/>
  <c r="J334" i="4" s="1"/>
  <c r="I333" i="4"/>
  <c r="J333" i="4" s="1"/>
  <c r="I332" i="4"/>
  <c r="J332" i="4" s="1"/>
  <c r="I331" i="4"/>
  <c r="J331" i="4" s="1"/>
  <c r="I330" i="4"/>
  <c r="J330" i="4" s="1"/>
  <c r="I329" i="4"/>
  <c r="J329" i="4" s="1"/>
  <c r="I328" i="4"/>
  <c r="J328" i="4" s="1"/>
  <c r="I327" i="4"/>
  <c r="J327" i="4" s="1"/>
  <c r="I326" i="4"/>
  <c r="J326" i="4" s="1"/>
  <c r="I325" i="4"/>
  <c r="J325" i="4" s="1"/>
  <c r="I324" i="4"/>
  <c r="J324" i="4" s="1"/>
  <c r="I323" i="4"/>
  <c r="J323" i="4" s="1"/>
  <c r="I322" i="4"/>
  <c r="J322" i="4" s="1"/>
  <c r="I321" i="4"/>
  <c r="J321" i="4" s="1"/>
  <c r="I319" i="4"/>
  <c r="J319" i="4" s="1"/>
  <c r="I318" i="4"/>
  <c r="J318" i="4" s="1"/>
  <c r="I317" i="4"/>
  <c r="J317" i="4" s="1"/>
  <c r="I316" i="4"/>
  <c r="J316" i="4" s="1"/>
  <c r="I315" i="4"/>
  <c r="J315" i="4" s="1"/>
  <c r="I314" i="4"/>
  <c r="J314" i="4" s="1"/>
  <c r="I313" i="4"/>
  <c r="J313" i="4" s="1"/>
  <c r="I312" i="4"/>
  <c r="J312" i="4" s="1"/>
  <c r="I311" i="4"/>
  <c r="J311" i="4" s="1"/>
  <c r="I310" i="4"/>
  <c r="J310" i="4" s="1"/>
  <c r="I307" i="4"/>
  <c r="J307" i="4" s="1"/>
  <c r="I306" i="4"/>
  <c r="J306" i="4" s="1"/>
  <c r="I305" i="4"/>
  <c r="J305" i="4" s="1"/>
  <c r="I304" i="4"/>
  <c r="J304" i="4" s="1"/>
  <c r="I303" i="4"/>
  <c r="J303" i="4" s="1"/>
  <c r="I302" i="4"/>
  <c r="J302" i="4" s="1"/>
  <c r="I301" i="4"/>
  <c r="J301" i="4" s="1"/>
  <c r="I300" i="4"/>
  <c r="J300" i="4" s="1"/>
  <c r="I299" i="4"/>
  <c r="J299" i="4" s="1"/>
  <c r="I298" i="4"/>
  <c r="J298" i="4" s="1"/>
  <c r="I297" i="4"/>
  <c r="J297" i="4" s="1"/>
  <c r="I296" i="4"/>
  <c r="J296" i="4" s="1"/>
  <c r="I294" i="4"/>
  <c r="J294" i="4" s="1"/>
  <c r="I293" i="4"/>
  <c r="J293" i="4" s="1"/>
  <c r="I292" i="4"/>
  <c r="J292" i="4" s="1"/>
  <c r="I291" i="4"/>
  <c r="J291" i="4" s="1"/>
  <c r="I290" i="4"/>
  <c r="J290" i="4" s="1"/>
  <c r="I289" i="4"/>
  <c r="J289" i="4" s="1"/>
  <c r="I288" i="4"/>
  <c r="J288" i="4" s="1"/>
  <c r="I287" i="4"/>
  <c r="J287" i="4" s="1"/>
  <c r="I286" i="4"/>
  <c r="J286" i="4" s="1"/>
  <c r="I285" i="4"/>
  <c r="J285" i="4" s="1"/>
  <c r="I284" i="4"/>
  <c r="J284" i="4" s="1"/>
  <c r="I283" i="4"/>
  <c r="J283" i="4" s="1"/>
  <c r="I282" i="4"/>
  <c r="J282" i="4" s="1"/>
  <c r="I281" i="4"/>
  <c r="J281" i="4" s="1"/>
  <c r="I280" i="4"/>
  <c r="J280" i="4" s="1"/>
  <c r="I279" i="4"/>
  <c r="J279" i="4" s="1"/>
  <c r="I278" i="4"/>
  <c r="J278" i="4" s="1"/>
  <c r="I277" i="4"/>
  <c r="J277" i="4" s="1"/>
  <c r="I276" i="4"/>
  <c r="J276" i="4" s="1"/>
  <c r="I275" i="4"/>
  <c r="J275" i="4" s="1"/>
  <c r="I274" i="4"/>
  <c r="J274" i="4" s="1"/>
  <c r="I273" i="4"/>
  <c r="J273" i="4" s="1"/>
  <c r="I272" i="4"/>
  <c r="J272" i="4" s="1"/>
  <c r="I271" i="4"/>
  <c r="J271" i="4" s="1"/>
  <c r="I270" i="4"/>
  <c r="J270" i="4" s="1"/>
  <c r="I269" i="4"/>
  <c r="J269" i="4" s="1"/>
  <c r="I268" i="4"/>
  <c r="J268" i="4" s="1"/>
  <c r="I267" i="4"/>
  <c r="J267" i="4" s="1"/>
  <c r="I266" i="4"/>
  <c r="J266" i="4" s="1"/>
  <c r="I265" i="4"/>
  <c r="J265" i="4" s="1"/>
  <c r="I261" i="4"/>
  <c r="J261" i="4" s="1"/>
  <c r="I260" i="4"/>
  <c r="J260" i="4" s="1"/>
  <c r="I259" i="4"/>
  <c r="J259" i="4" s="1"/>
  <c r="I256" i="4"/>
  <c r="J256" i="4" s="1"/>
  <c r="I255" i="4"/>
  <c r="J255" i="4" s="1"/>
  <c r="I254" i="4"/>
  <c r="J254" i="4" s="1"/>
  <c r="I258" i="4"/>
  <c r="J258" i="4" s="1"/>
  <c r="I257" i="4"/>
  <c r="J257" i="4" s="1"/>
  <c r="I252" i="4"/>
  <c r="J252" i="4" s="1"/>
  <c r="I251" i="4"/>
  <c r="J251" i="4" s="1"/>
  <c r="I250" i="4"/>
  <c r="J250" i="4" s="1"/>
  <c r="I249" i="4"/>
  <c r="J249" i="4" s="1"/>
  <c r="I248" i="4"/>
  <c r="J248" i="4" s="1"/>
  <c r="I247" i="4"/>
  <c r="J247" i="4" s="1"/>
  <c r="I246" i="4"/>
  <c r="J246" i="4" s="1"/>
  <c r="I245" i="4"/>
  <c r="J245" i="4" s="1"/>
  <c r="I244" i="4"/>
  <c r="J244" i="4" s="1"/>
  <c r="I243" i="4"/>
  <c r="J243" i="4" s="1"/>
  <c r="I242" i="4"/>
  <c r="J242" i="4" s="1"/>
  <c r="I241" i="4"/>
  <c r="J241" i="4" s="1"/>
  <c r="I240" i="4"/>
  <c r="J240" i="4" s="1"/>
  <c r="I239" i="4"/>
  <c r="J239" i="4" s="1"/>
  <c r="I238" i="4"/>
  <c r="J238" i="4" s="1"/>
  <c r="I237" i="4"/>
  <c r="J237" i="4" s="1"/>
  <c r="I236" i="4"/>
  <c r="J236" i="4" s="1"/>
  <c r="I235" i="4"/>
  <c r="J235" i="4" s="1"/>
  <c r="I234" i="4"/>
  <c r="J234" i="4" s="1"/>
  <c r="I233" i="4"/>
  <c r="J233" i="4" s="1"/>
  <c r="I231" i="4"/>
  <c r="J231" i="4" s="1"/>
  <c r="I230" i="4"/>
  <c r="J230" i="4" s="1"/>
  <c r="I229" i="4"/>
  <c r="J229" i="4" s="1"/>
  <c r="I228" i="4"/>
  <c r="J228" i="4" s="1"/>
  <c r="I227" i="4"/>
  <c r="J227" i="4" s="1"/>
  <c r="I226" i="4"/>
  <c r="J226" i="4" s="1"/>
  <c r="I224" i="4"/>
  <c r="J224" i="4" s="1"/>
  <c r="I223" i="4"/>
  <c r="J223" i="4" s="1"/>
  <c r="I222" i="4"/>
  <c r="J222" i="4" s="1"/>
  <c r="I221" i="4"/>
  <c r="J221" i="4" s="1"/>
  <c r="I220" i="4"/>
  <c r="J220" i="4" s="1"/>
  <c r="I219" i="4"/>
  <c r="J219" i="4" s="1"/>
  <c r="I218" i="4"/>
  <c r="J218" i="4" s="1"/>
  <c r="I217" i="4"/>
  <c r="J217" i="4" s="1"/>
  <c r="I216" i="4"/>
  <c r="J216" i="4" s="1"/>
  <c r="I215" i="4"/>
  <c r="J215" i="4" s="1"/>
  <c r="I214" i="4"/>
  <c r="J214" i="4" s="1"/>
  <c r="I213" i="4"/>
  <c r="J213" i="4" s="1"/>
  <c r="I212" i="4"/>
  <c r="J212" i="4" s="1"/>
  <c r="I211" i="4"/>
  <c r="J211" i="4" s="1"/>
  <c r="I210" i="4"/>
  <c r="J210" i="4" s="1"/>
  <c r="I208" i="4"/>
  <c r="J208" i="4" s="1"/>
  <c r="I207" i="4"/>
  <c r="J207" i="4" s="1"/>
  <c r="I206" i="4"/>
  <c r="J206" i="4" s="1"/>
  <c r="I205" i="4"/>
  <c r="J205" i="4" s="1"/>
  <c r="I202" i="4"/>
  <c r="J202" i="4" s="1"/>
  <c r="I201" i="4"/>
  <c r="J201" i="4" s="1"/>
  <c r="I200" i="4"/>
  <c r="J200" i="4" s="1"/>
  <c r="I199" i="4"/>
  <c r="J199" i="4" s="1"/>
  <c r="I204" i="4"/>
  <c r="J204" i="4" s="1"/>
  <c r="I203" i="4"/>
  <c r="J203" i="4" s="1"/>
  <c r="I197" i="4"/>
  <c r="J197" i="4" s="1"/>
  <c r="I196" i="4"/>
  <c r="J196" i="4" s="1"/>
  <c r="I195" i="4"/>
  <c r="J195" i="4" s="1"/>
  <c r="I194" i="4"/>
  <c r="J194" i="4" s="1"/>
  <c r="I193" i="4"/>
  <c r="J193" i="4" s="1"/>
  <c r="I192" i="4"/>
  <c r="J192" i="4" s="1"/>
  <c r="I191" i="4"/>
  <c r="J191" i="4" s="1"/>
  <c r="I190" i="4"/>
  <c r="J190" i="4" s="1"/>
  <c r="I189" i="4"/>
  <c r="J189" i="4" s="1"/>
  <c r="I188" i="4"/>
  <c r="J188" i="4" s="1"/>
  <c r="I187" i="4"/>
  <c r="J187" i="4" s="1"/>
  <c r="I186" i="4"/>
  <c r="J186" i="4" s="1"/>
  <c r="I185" i="4"/>
  <c r="J185" i="4" s="1"/>
  <c r="I184" i="4"/>
  <c r="J184" i="4" s="1"/>
  <c r="I183" i="4"/>
  <c r="J183" i="4" s="1"/>
  <c r="I182" i="4"/>
  <c r="J182" i="4" s="1"/>
  <c r="I181" i="4"/>
  <c r="J181" i="4" s="1"/>
  <c r="I180" i="4"/>
  <c r="J180" i="4" s="1"/>
  <c r="I179" i="4"/>
  <c r="J179" i="4" s="1"/>
  <c r="I178" i="4"/>
  <c r="J178" i="4" s="1"/>
  <c r="I177" i="4"/>
  <c r="J177" i="4" s="1"/>
  <c r="I176" i="4"/>
  <c r="J176" i="4" s="1"/>
  <c r="I175" i="4"/>
  <c r="J175" i="4" s="1"/>
  <c r="I174" i="4"/>
  <c r="J174" i="4" s="1"/>
  <c r="I173" i="4"/>
  <c r="J173" i="4" s="1"/>
  <c r="I169" i="4"/>
  <c r="J169" i="4" s="1"/>
  <c r="I168" i="4"/>
  <c r="J168" i="4" s="1"/>
  <c r="I167" i="4"/>
  <c r="J167" i="4" s="1"/>
  <c r="I165" i="4"/>
  <c r="J165" i="4" s="1"/>
  <c r="I164" i="4"/>
  <c r="J164" i="4" s="1"/>
  <c r="I163" i="4"/>
  <c r="J163" i="4" s="1"/>
  <c r="I162" i="4"/>
  <c r="J162" i="4" s="1"/>
  <c r="I161" i="4"/>
  <c r="J161" i="4" s="1"/>
  <c r="I158" i="4"/>
  <c r="J158" i="4" s="1"/>
  <c r="I157" i="4"/>
  <c r="J157" i="4" s="1"/>
  <c r="I156" i="4"/>
  <c r="J156" i="4" s="1"/>
  <c r="I155" i="4"/>
  <c r="J155" i="4" s="1"/>
  <c r="I154" i="4"/>
  <c r="J154" i="4" s="1"/>
  <c r="I160" i="4"/>
  <c r="J160" i="4" s="1"/>
  <c r="I159" i="4"/>
  <c r="J159" i="4" s="1"/>
  <c r="I152" i="4"/>
  <c r="J152" i="4" s="1"/>
  <c r="I151" i="4"/>
  <c r="J151" i="4" s="1"/>
  <c r="I150" i="4"/>
  <c r="J150" i="4" s="1"/>
  <c r="I149" i="4"/>
  <c r="J149" i="4" s="1"/>
  <c r="I148" i="4"/>
  <c r="J148" i="4" s="1"/>
  <c r="I147" i="4"/>
  <c r="J147" i="4" s="1"/>
  <c r="I146" i="4"/>
  <c r="J146" i="4" s="1"/>
  <c r="I145" i="4"/>
  <c r="J145" i="4" s="1"/>
  <c r="I144" i="4"/>
  <c r="J144" i="4" s="1"/>
  <c r="I143" i="4"/>
  <c r="J143" i="4" s="1"/>
  <c r="I142" i="4"/>
  <c r="J142" i="4" s="1"/>
  <c r="I141" i="4"/>
  <c r="J141" i="4" s="1"/>
  <c r="I139" i="4"/>
  <c r="J139" i="4" s="1"/>
  <c r="I138" i="4"/>
  <c r="J138" i="4" s="1"/>
  <c r="I137" i="4"/>
  <c r="J137" i="4" s="1"/>
  <c r="I136" i="4"/>
  <c r="J136" i="4" s="1"/>
  <c r="I135" i="4"/>
  <c r="J135" i="4" s="1"/>
  <c r="I134" i="4"/>
  <c r="J134" i="4" s="1"/>
  <c r="I133" i="4"/>
  <c r="J133" i="4" s="1"/>
  <c r="I132" i="4"/>
  <c r="J132" i="4" s="1"/>
  <c r="I131" i="4"/>
  <c r="J131" i="4" s="1"/>
  <c r="I130" i="4"/>
  <c r="J130" i="4" s="1"/>
  <c r="I129" i="4"/>
  <c r="J129" i="4" s="1"/>
  <c r="I128" i="4"/>
  <c r="J128" i="4" s="1"/>
  <c r="I126" i="4"/>
  <c r="J126" i="4" s="1"/>
  <c r="I125" i="4"/>
  <c r="J125" i="4" s="1"/>
  <c r="I124" i="4"/>
  <c r="J124" i="4" s="1"/>
  <c r="I123" i="4"/>
  <c r="J123" i="4" s="1"/>
  <c r="I122" i="4"/>
  <c r="J122" i="4" s="1"/>
  <c r="I121" i="4"/>
  <c r="J121" i="4" s="1"/>
  <c r="I120" i="4"/>
  <c r="J120" i="4" s="1"/>
  <c r="I119" i="4"/>
  <c r="J119" i="4" s="1"/>
  <c r="I118" i="4"/>
  <c r="J118" i="4" s="1"/>
  <c r="I117" i="4"/>
  <c r="J117" i="4" s="1"/>
  <c r="I116" i="4"/>
  <c r="J116" i="4" s="1"/>
  <c r="I115" i="4"/>
  <c r="J115" i="4" s="1"/>
  <c r="I114" i="4"/>
  <c r="J114" i="4" s="1"/>
  <c r="I113" i="4"/>
  <c r="J113" i="4" s="1"/>
  <c r="I112" i="4"/>
  <c r="J112" i="4" s="1"/>
  <c r="I111" i="4"/>
  <c r="J111" i="4" s="1"/>
  <c r="I110" i="4"/>
  <c r="J110" i="4" s="1"/>
  <c r="I109" i="4"/>
  <c r="J109" i="4" s="1"/>
  <c r="I108" i="4"/>
  <c r="J108" i="4" s="1"/>
  <c r="I107" i="4"/>
  <c r="J107" i="4" s="1"/>
  <c r="I106" i="4"/>
  <c r="J106" i="4" s="1"/>
  <c r="I105" i="4"/>
  <c r="J105" i="4" s="1"/>
  <c r="I104" i="4"/>
  <c r="J104" i="4" s="1"/>
  <c r="I103" i="4"/>
  <c r="J103" i="4" s="1"/>
  <c r="I102" i="4"/>
  <c r="J102" i="4" s="1"/>
  <c r="I101" i="4"/>
  <c r="J101" i="4" s="1"/>
  <c r="I100" i="4"/>
  <c r="J100" i="4" s="1"/>
  <c r="I99" i="4"/>
  <c r="J99" i="4" s="1"/>
  <c r="I98" i="4"/>
  <c r="J98" i="4" s="1"/>
  <c r="I97" i="4"/>
  <c r="J97" i="4" s="1"/>
  <c r="I96" i="4"/>
  <c r="J96" i="4" s="1"/>
  <c r="I95" i="4"/>
  <c r="J95" i="4" s="1"/>
  <c r="I94" i="4"/>
  <c r="J94" i="4" s="1"/>
  <c r="I93" i="4"/>
  <c r="J93" i="4" s="1"/>
  <c r="I92" i="4"/>
  <c r="J92" i="4" s="1"/>
  <c r="I91" i="4"/>
  <c r="J91" i="4" s="1"/>
  <c r="I87" i="4"/>
  <c r="J87" i="4" s="1"/>
  <c r="I86" i="4"/>
  <c r="J86" i="4" s="1"/>
  <c r="I85" i="4"/>
  <c r="J85" i="4" s="1"/>
  <c r="I84" i="4"/>
  <c r="J84" i="4" s="1"/>
  <c r="I83" i="4"/>
  <c r="J83" i="4" s="1"/>
  <c r="I82" i="4"/>
  <c r="J82" i="4" s="1"/>
  <c r="I81" i="4"/>
  <c r="J81" i="4" s="1"/>
  <c r="I80" i="4"/>
  <c r="J80" i="4" s="1"/>
  <c r="I78" i="4"/>
  <c r="J78" i="4" s="1"/>
  <c r="I77" i="4"/>
  <c r="J77" i="4" s="1"/>
  <c r="I76" i="4"/>
  <c r="J76" i="4" s="1"/>
  <c r="I75" i="4"/>
  <c r="J75" i="4" s="1"/>
  <c r="I74" i="4"/>
  <c r="J74" i="4" s="1"/>
  <c r="I73" i="4"/>
  <c r="J73" i="4" s="1"/>
  <c r="I72" i="4"/>
  <c r="J72" i="4" s="1"/>
  <c r="I71" i="4"/>
  <c r="J71" i="4" s="1"/>
  <c r="I70" i="4"/>
  <c r="J70" i="4" s="1"/>
  <c r="I69" i="4"/>
  <c r="J69" i="4" s="1"/>
  <c r="I68" i="4"/>
  <c r="J68" i="4" s="1"/>
  <c r="I67" i="4"/>
  <c r="J67" i="4" s="1"/>
  <c r="I66" i="4"/>
  <c r="J66" i="4" s="1"/>
  <c r="I65" i="4"/>
  <c r="J65" i="4" s="1"/>
  <c r="I64" i="4"/>
  <c r="J64" i="4" s="1"/>
  <c r="I63" i="4"/>
  <c r="J63" i="4" s="1"/>
  <c r="I62" i="4"/>
  <c r="J62" i="4" s="1"/>
  <c r="I61" i="4"/>
  <c r="J61" i="4" s="1"/>
  <c r="I60" i="4"/>
  <c r="J60" i="4" s="1"/>
  <c r="I59" i="4"/>
  <c r="J59" i="4" s="1"/>
  <c r="I58" i="4"/>
  <c r="J58" i="4" s="1"/>
  <c r="I57" i="4"/>
  <c r="J57" i="4" s="1"/>
  <c r="I56" i="4"/>
  <c r="J56" i="4" s="1"/>
  <c r="I55" i="4"/>
  <c r="J55" i="4" s="1"/>
  <c r="I53" i="4"/>
  <c r="J53" i="4" s="1"/>
  <c r="I52" i="4"/>
  <c r="J52" i="4" s="1"/>
  <c r="I51" i="4"/>
  <c r="J51" i="4" s="1"/>
  <c r="I47" i="4"/>
  <c r="J47" i="4" s="1"/>
  <c r="I46" i="4"/>
  <c r="J46" i="4" s="1"/>
  <c r="I42" i="4"/>
  <c r="J42" i="4" s="1"/>
  <c r="I41" i="4"/>
  <c r="J41" i="4" s="1"/>
  <c r="I40" i="4"/>
  <c r="J40" i="4" s="1"/>
  <c r="I49" i="4"/>
  <c r="J49" i="4" s="1"/>
  <c r="I48" i="4"/>
  <c r="J48" i="4" s="1"/>
  <c r="I45" i="4"/>
  <c r="J45" i="4" s="1"/>
  <c r="I44" i="4"/>
  <c r="J44" i="4" s="1"/>
  <c r="I43" i="4"/>
  <c r="J43" i="4" s="1"/>
  <c r="I38" i="4"/>
  <c r="J38" i="4" s="1"/>
  <c r="I37" i="4"/>
  <c r="J37" i="4" s="1"/>
  <c r="I36" i="4"/>
  <c r="J36" i="4" s="1"/>
  <c r="I35" i="4"/>
  <c r="J35" i="4" s="1"/>
  <c r="I8" i="4"/>
  <c r="J8" i="4" s="1"/>
  <c r="I9" i="4"/>
  <c r="J9" i="4" s="1"/>
  <c r="I10" i="4"/>
  <c r="J10" i="4" s="1"/>
  <c r="I11" i="4"/>
  <c r="J11" i="4" s="1"/>
  <c r="I12" i="4"/>
  <c r="J12" i="4" s="1"/>
  <c r="I13" i="4"/>
  <c r="J13" i="4" s="1"/>
  <c r="I14" i="4"/>
  <c r="J14" i="4" s="1"/>
  <c r="I15" i="4"/>
  <c r="J15" i="4" s="1"/>
  <c r="I16" i="4"/>
  <c r="J16" i="4" s="1"/>
  <c r="I17" i="4"/>
  <c r="J17" i="4" s="1"/>
  <c r="I18" i="4"/>
  <c r="J18" i="4" s="1"/>
  <c r="I19" i="4"/>
  <c r="J19" i="4" s="1"/>
  <c r="I20" i="4"/>
  <c r="J20" i="4" s="1"/>
  <c r="I21" i="4"/>
  <c r="J21" i="4" s="1"/>
  <c r="I22" i="4"/>
  <c r="J22" i="4" s="1"/>
  <c r="I23" i="4"/>
  <c r="J23" i="4" s="1"/>
  <c r="I24" i="4"/>
  <c r="J24" i="4" s="1"/>
  <c r="I25" i="4"/>
  <c r="J25" i="4" s="1"/>
  <c r="I26" i="4"/>
  <c r="J26" i="4" s="1"/>
  <c r="I27" i="4"/>
  <c r="J27" i="4" s="1"/>
  <c r="I28" i="4"/>
  <c r="J28" i="4" s="1"/>
  <c r="I29" i="4"/>
  <c r="J29" i="4" s="1"/>
  <c r="I30" i="4"/>
  <c r="J30" i="4" s="1"/>
  <c r="I31" i="4"/>
  <c r="J31" i="4" s="1"/>
  <c r="I32" i="4"/>
  <c r="J32" i="4" s="1"/>
  <c r="I33" i="4"/>
  <c r="J33" i="4" s="1"/>
  <c r="I7" i="4"/>
  <c r="J7" i="4" s="1"/>
  <c r="H11" i="5"/>
  <c r="H12" i="5"/>
  <c r="K14" i="5"/>
  <c r="H108" i="4"/>
  <c r="H107" i="4"/>
  <c r="H106" i="4"/>
  <c r="H102" i="4"/>
  <c r="H101" i="4"/>
  <c r="H100" i="4"/>
  <c r="H96" i="4"/>
  <c r="H95" i="4"/>
  <c r="H94" i="4"/>
  <c r="O7" i="8" l="1"/>
  <c r="O9" i="8"/>
  <c r="O8" i="8"/>
  <c r="O11" i="8"/>
  <c r="O12" i="8"/>
  <c r="O6" i="8"/>
  <c r="O10" i="8"/>
  <c r="D7" i="8"/>
  <c r="D9" i="8" s="1"/>
  <c r="M7" i="7"/>
  <c r="O13" i="8"/>
  <c r="O5" i="8"/>
  <c r="M10" i="7"/>
  <c r="M11" i="7"/>
  <c r="D6" i="7"/>
  <c r="D8" i="7" s="1"/>
  <c r="F409" i="2" l="1"/>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0" i="2"/>
  <c r="F99" i="2"/>
  <c r="F98" i="2"/>
  <c r="F96" i="2"/>
  <c r="F95" i="2"/>
  <c r="F94" i="2"/>
  <c r="F93" i="2"/>
  <c r="F92" i="2"/>
  <c r="F91" i="2"/>
  <c r="F90" i="2"/>
  <c r="F89" i="2"/>
  <c r="F88" i="2"/>
  <c r="F87" i="2"/>
  <c r="F86" i="2"/>
  <c r="F85" i="2"/>
  <c r="F84" i="2"/>
  <c r="F83" i="2"/>
  <c r="F82" i="2"/>
  <c r="F30" i="2"/>
  <c r="F29" i="2"/>
  <c r="F28" i="2"/>
  <c r="F4" i="2"/>
  <c r="F5" i="2"/>
  <c r="F6" i="2"/>
  <c r="F7" i="2"/>
  <c r="F8" i="2"/>
  <c r="F9" i="2"/>
  <c r="F10" i="2"/>
  <c r="F11" i="2"/>
  <c r="F12" i="2"/>
  <c r="F13" i="2"/>
  <c r="F14" i="2"/>
  <c r="F15" i="2"/>
  <c r="F16" i="2"/>
  <c r="F3" i="2"/>
  <c r="J378" i="2"/>
  <c r="J413" i="2"/>
  <c r="J412" i="2"/>
  <c r="J411" i="2"/>
  <c r="J410" i="2"/>
  <c r="J409" i="2"/>
  <c r="J408" i="2"/>
  <c r="J407" i="2"/>
  <c r="J406" i="2"/>
  <c r="J405" i="2"/>
  <c r="J404" i="2"/>
  <c r="J403" i="2"/>
  <c r="J402" i="2"/>
  <c r="J401" i="2"/>
  <c r="J400" i="2"/>
  <c r="J399" i="2"/>
  <c r="J398" i="2"/>
  <c r="J397" i="2"/>
  <c r="J396" i="2"/>
  <c r="J395" i="2"/>
  <c r="J394" i="2"/>
  <c r="J393" i="2"/>
  <c r="J392" i="2"/>
  <c r="J391" i="2"/>
  <c r="J390" i="2"/>
  <c r="J389" i="2"/>
  <c r="J388" i="2"/>
  <c r="J387" i="2"/>
  <c r="J386" i="2"/>
  <c r="J385" i="2"/>
  <c r="J384" i="2"/>
  <c r="J383" i="2"/>
  <c r="J382" i="2"/>
  <c r="J381" i="2"/>
  <c r="J380" i="2"/>
  <c r="J379" i="2"/>
  <c r="J377" i="2"/>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0" i="2"/>
  <c r="J99" i="2"/>
  <c r="J98" i="2"/>
  <c r="J97" i="2"/>
  <c r="J96" i="2"/>
  <c r="J95" i="2"/>
  <c r="J94" i="2"/>
  <c r="J93" i="2"/>
  <c r="J92" i="2"/>
  <c r="J91" i="2"/>
  <c r="J90" i="2"/>
  <c r="J89" i="2"/>
  <c r="J88" i="2"/>
  <c r="J87" i="2"/>
  <c r="J86" i="2"/>
  <c r="J85" i="2"/>
  <c r="J84" i="2"/>
  <c r="J83" i="2"/>
  <c r="J82" i="2"/>
  <c r="J30" i="2"/>
  <c r="J29" i="2"/>
  <c r="J28" i="2"/>
  <c r="J23" i="2"/>
  <c r="J22" i="2"/>
  <c r="J21" i="2"/>
  <c r="J20" i="2"/>
  <c r="J4" i="2"/>
  <c r="J5" i="2"/>
  <c r="J6" i="2"/>
  <c r="J7" i="2"/>
  <c r="J8" i="2"/>
  <c r="J9" i="2"/>
  <c r="J10" i="2"/>
  <c r="J11" i="2"/>
  <c r="J12" i="2"/>
  <c r="J13" i="2"/>
  <c r="J14" i="2"/>
  <c r="J15" i="2"/>
  <c r="J16" i="2"/>
  <c r="J3" i="2"/>
  <c r="H13" i="1" l="1"/>
  <c r="J9" i="1"/>
  <c r="J8" i="1"/>
  <c r="J7" i="1"/>
  <c r="J6" i="1"/>
  <c r="J5" i="1"/>
  <c r="E32" i="1"/>
  <c r="E31" i="1"/>
  <c r="E30" i="1"/>
  <c r="E29" i="1"/>
  <c r="E28" i="1"/>
  <c r="E27" i="1"/>
  <c r="E21" i="1"/>
  <c r="E20" i="1"/>
  <c r="E19" i="1"/>
  <c r="E18" i="1"/>
  <c r="E17" i="1"/>
  <c r="E16" i="1"/>
  <c r="E10" i="1"/>
  <c r="E8" i="1"/>
  <c r="E5" i="1"/>
  <c r="E6" i="1"/>
  <c r="E7" i="1"/>
  <c r="E9" i="1"/>
  <c r="H15" i="1" l="1"/>
  <c r="H17" i="1" s="1"/>
</calcChain>
</file>

<file path=xl/sharedStrings.xml><?xml version="1.0" encoding="utf-8"?>
<sst xmlns="http://schemas.openxmlformats.org/spreadsheetml/2006/main" count="5708" uniqueCount="2192">
  <si>
    <t>EDGE PRIME</t>
  </si>
  <si>
    <t>* Must be ordered sperately from other collections</t>
  </si>
  <si>
    <t>LENGTH</t>
  </si>
  <si>
    <t>SUGGESTED FASTENER BOOKING</t>
  </si>
  <si>
    <t>COLOUR</t>
  </si>
  <si>
    <t>PROFILE</t>
  </si>
  <si>
    <t>GROOVED EDGE</t>
  </si>
  <si>
    <t>SQUARE EDGE</t>
  </si>
  <si>
    <t>RISER</t>
  </si>
  <si>
    <t>FASCIA</t>
  </si>
  <si>
    <t>TOTAL LIFTS (#) :</t>
  </si>
  <si>
    <t>% OF DECKING FOOTAGE</t>
  </si>
  <si>
    <t>MARITIME GRAY</t>
  </si>
  <si>
    <t>TOTAL WEIGHT (lbs) :</t>
  </si>
  <si>
    <t>ITEM</t>
  </si>
  <si>
    <r>
      <t>QUANTITY</t>
    </r>
    <r>
      <rPr>
        <sz val="11"/>
        <color theme="1"/>
        <rFont val="Calibri"/>
        <family val="2"/>
        <scheme val="minor"/>
      </rPr>
      <t xml:space="preserve"> (Boxes)</t>
    </r>
  </si>
  <si>
    <t>DARK TEAK</t>
  </si>
  <si>
    <t>EDGELOC 55 sq ft</t>
  </si>
  <si>
    <t>TOTAL TRUCKS (#) :</t>
  </si>
  <si>
    <t>COMPOSITE CORTEX  100 ln ft</t>
  </si>
  <si>
    <t>OR</t>
  </si>
  <si>
    <t xml:space="preserve">COMPOSITE TOPLOC BOARD - 100 sq ft </t>
  </si>
  <si>
    <t>1/2 Truckload = min. 22,500 lbs</t>
  </si>
  <si>
    <t>Full Truckload = max. 43,500 lbs</t>
  </si>
  <si>
    <t>COMPOSITE CORTEX FASCIA 50 ln ft</t>
  </si>
  <si>
    <t>Multi-Lift = min. 4 lifts</t>
  </si>
  <si>
    <t xml:space="preserve">COMPOSITE TOPLOC FASCIA - 100 ln ft </t>
  </si>
  <si>
    <t># LIFTS</t>
  </si>
  <si>
    <t>TOTAL ITEM WEIGHT</t>
  </si>
  <si>
    <t>TOTAL LN FT</t>
  </si>
  <si>
    <t>TOTAL SQ FT</t>
  </si>
  <si>
    <t>INSTRUCTIONS :</t>
  </si>
  <si>
    <t>1. Select your colour, profile, length options (drop down menus)</t>
  </si>
  <si>
    <t>2. Enter the # of lifts per item</t>
  </si>
  <si>
    <t>3. Reference the total calculations in the upper left box to build your order</t>
  </si>
  <si>
    <t>4. Review the suggested fastener order (above) to support your decking purchase</t>
  </si>
  <si>
    <t>5. You can change the % of fasteners to order based on your deck selections by changing the value in cell M5.</t>
  </si>
  <si>
    <t xml:space="preserve"> - Different fastener options are available for grooved &amp; square edge boards. The suggested quanties represent either/or.</t>
  </si>
  <si>
    <r>
      <rPr>
        <b/>
        <sz val="11"/>
        <color rgb="FFC00000"/>
        <rFont val="Calibri"/>
        <family val="2"/>
        <scheme val="minor"/>
      </rPr>
      <t>NOTE :</t>
    </r>
    <r>
      <rPr>
        <sz val="11"/>
        <color rgb="FFC00000"/>
        <rFont val="Calibri"/>
        <family val="2"/>
        <scheme val="minor"/>
      </rPr>
      <t xml:space="preserve"> This tool is provided to help you build a PO. This form does not contain pricing information and does not substitute for a PO. Please contact your Gillfor Account Manager for pricing and additional information.</t>
    </r>
  </si>
  <si>
    <t>ALL COLLECTIONS (Mixed)</t>
  </si>
  <si>
    <t>* Mixed Truckloads can not include EDGE PRIME</t>
  </si>
  <si>
    <t>* composite only option</t>
  </si>
  <si>
    <t>COCONUT HUSK</t>
  </si>
  <si>
    <t>SEA SALT GRAY</t>
  </si>
  <si>
    <t>DARK COCOA</t>
  </si>
  <si>
    <t>DARK OAK</t>
  </si>
  <si>
    <t>WEATHERED OAK</t>
  </si>
  <si>
    <t>CONCEALOC - 100 sq ft</t>
  </si>
  <si>
    <t>* required for PVC</t>
  </si>
  <si>
    <t>NATURAL WHITE OAK</t>
  </si>
  <si>
    <t xml:space="preserve">PVC CORTEX 100 sq ft                   </t>
  </si>
  <si>
    <t>* recommended over Toploc</t>
  </si>
  <si>
    <t>ANTIQUE LEATHER</t>
  </si>
  <si>
    <t xml:space="preserve">PVC TOPLOC BOARD - 100 sq ft </t>
  </si>
  <si>
    <t>DARK ROAST</t>
  </si>
  <si>
    <t>PVC TOPLOC FASCIA - 30 ln ft</t>
  </si>
  <si>
    <t>DRIFTWOOD</t>
  </si>
  <si>
    <t>RECLAIMED CHESTNUT</t>
  </si>
  <si>
    <t>MATERIAL</t>
  </si>
  <si>
    <t>MOCHA</t>
  </si>
  <si>
    <t>PECAN</t>
  </si>
  <si>
    <t>TIGERWOOD</t>
  </si>
  <si>
    <t>1. Select your colour, profile, length options (dropdown menus)</t>
  </si>
  <si>
    <t>ASHWOOD</t>
  </si>
  <si>
    <t>ESPRESSO</t>
  </si>
  <si>
    <t>WHITEWASH CEDAR</t>
  </si>
  <si>
    <t>BROWNSTONE</t>
  </si>
  <si>
    <t>SLATE GRAY</t>
  </si>
  <si>
    <t>TIMBER GRAY</t>
  </si>
  <si>
    <t>TOASTED WHEAT</t>
  </si>
  <si>
    <r>
      <rPr>
        <b/>
        <sz val="11"/>
        <color rgb="FFC00000"/>
        <rFont val="Calibri"/>
        <family val="2"/>
        <scheme val="minor"/>
      </rPr>
      <t xml:space="preserve">NOTE : </t>
    </r>
    <r>
      <rPr>
        <sz val="11"/>
        <color rgb="FFC00000"/>
        <rFont val="Calibri"/>
        <family val="2"/>
        <scheme val="minor"/>
      </rPr>
      <t>This tool is provided to help you build a PO. This form does not contain pricing information and does not substitute for a PO. Please contact your Gillfor Account Manager for pricing and additional information.</t>
    </r>
  </si>
  <si>
    <t>CASTLEGATE</t>
  </si>
  <si>
    <t>AMERICAN WALNUT</t>
  </si>
  <si>
    <t>FRENCH WHITE OAK</t>
  </si>
  <si>
    <t>BOARDWALK</t>
  </si>
  <si>
    <t>COASTLINE</t>
  </si>
  <si>
    <t>DARK HICKORY</t>
  </si>
  <si>
    <t>ENGLISH WALNUT</t>
  </si>
  <si>
    <t>WEATHERED TEAK</t>
  </si>
  <si>
    <t>MAHOGANY</t>
  </si>
  <si>
    <t>* Doit être commandé séparément des autres collections</t>
  </si>
  <si>
    <t>LONGUEUR</t>
  </si>
  <si>
    <t>COMMANDE DE FIXATIONS SUGGÉRÉE</t>
  </si>
  <si>
    <t>COULEUR</t>
  </si>
  <si>
    <t>PROFILÉ</t>
  </si>
  <si>
    <t>NOMBRE TOTAL DE PAQUETS (#) :</t>
  </si>
  <si>
    <t>% DE LA SUPERFICIE DE PLATELAGE</t>
  </si>
  <si>
    <t>POIDS TOTAL (lb) :</t>
  </si>
  <si>
    <t>ARTICLE</t>
  </si>
  <si>
    <t>QUANTITÉ (boîtes)</t>
  </si>
  <si>
    <t>EDGELOC 55 pi²</t>
  </si>
  <si>
    <t>NOMBRE TOTAL DE CAMIONS (#) :</t>
  </si>
  <si>
    <t>CORTEX COMPOSITE 100 pi lin.</t>
  </si>
  <si>
    <t>OU</t>
  </si>
  <si>
    <t>PLANCHE TOPLOC COMPOSITE - 100 pi²</t>
  </si>
  <si>
    <t>1/2 chargement = min. 22 500 lb</t>
  </si>
  <si>
    <t>Chargement complet = max. 43 500 lb</t>
  </si>
  <si>
    <t>BORDURE CORTEX COMPOSITE 50 pi lin.</t>
  </si>
  <si>
    <t>Multi-paquets = min. 4 paquets</t>
  </si>
  <si>
    <t>BORDURE TOPLOC COMPOSITE - 100 pi lin.</t>
  </si>
  <si>
    <t># PAQUETS</t>
  </si>
  <si>
    <t>POIDS TOTAL DE L'ARTICLE</t>
  </si>
  <si>
    <t>TOTAL PI LIN.</t>
  </si>
  <si>
    <t>TOTAL PI²</t>
  </si>
  <si>
    <t>1. Sélectionnez la couleur, le profilé et la longueur (menus déroulants)</t>
  </si>
  <si>
    <t>2. Entrez le nombre de paquets par article</t>
  </si>
  <si>
    <t>3. Consultez les totaux calculés dans l'encadré supérieur gauche pour bâtir votre commande</t>
  </si>
  <si>
    <t>4. Vérifiez la commande de fixations suggérée (ci-dessus) en fonction de votre achat de planches</t>
  </si>
  <si>
    <t>5. Vous pouvez modifier le % de fixations à commander selon vos choix de terrasse en changeant la valeur de la cellule M5.</t>
  </si>
  <si>
    <t xml:space="preserve"> - Différentes options de fixations sont offertes pour les planches à rainure et à rive carrée. Les quantités suggérées représentent l'une ou l'autre option.</t>
  </si>
  <si>
    <t>REMARQUE : Cet outil vous aide à préparer un bon de commande (BC). Ce formulaire ne contient aucun prix et ne remplace pas un BC. Veuillez communiquer avec votre gestionnaire de compte Gillfor pour les prix et tout autre renseignement.</t>
  </si>
  <si>
    <t>TOUTES LES COLLECTIONS (Mixte)</t>
  </si>
  <si>
    <t>* Les chargements mixtes ne peuvent pas inclure EDGE PRIME</t>
  </si>
  <si>
    <t>* option composite seulement</t>
  </si>
  <si>
    <t>CONCEALOC - 100 pi²</t>
  </si>
  <si>
    <t>* requis pour le PVC</t>
  </si>
  <si>
    <t>CORTEX PVC 100 pi²</t>
  </si>
  <si>
    <t>* recommandé plutôt que Toploc</t>
  </si>
  <si>
    <t>PLANCHE TOPLOC PVC - 100 pi²</t>
  </si>
  <si>
    <t>BORDURE TOPLOC PVC - 30 pi lin.</t>
  </si>
  <si>
    <t>MATÉRIAU</t>
  </si>
  <si>
    <t>LEGACY</t>
  </si>
  <si>
    <t>SQ FT CONVERSION FACTORS</t>
  </si>
  <si>
    <r>
      <rPr>
        <sz val="14"/>
        <color rgb="FF000000"/>
        <rFont val="Calibri"/>
        <family val="2"/>
        <scheme val="minor"/>
      </rPr>
      <t xml:space="preserve">FOB: See location below
</t>
    </r>
    <r>
      <rPr>
        <b/>
        <sz val="14"/>
        <color rgb="FF000000"/>
        <rFont val="Calibri"/>
        <family val="2"/>
        <scheme val="minor"/>
      </rPr>
      <t xml:space="preserve">Pricing effective  Nov 2, 2026
</t>
    </r>
    <r>
      <rPr>
        <sz val="14"/>
        <color rgb="FF000000"/>
        <rFont val="Calibri"/>
        <family val="2"/>
        <scheme val="minor"/>
      </rPr>
      <t>Min. Weight - 43,000 lbs.
Max. Weight - 46,500 lbs.</t>
    </r>
  </si>
  <si>
    <t>Items in YELLOW represent products that are NEW or have CHANGED</t>
  </si>
  <si>
    <t>Items in GRAY represent products that have been DISCONTINUED</t>
  </si>
  <si>
    <t>ADVANCED PVC DECKING</t>
  </si>
  <si>
    <t>Item Number</t>
  </si>
  <si>
    <t>Color</t>
  </si>
  <si>
    <t>Length 
(ft.)</t>
  </si>
  <si>
    <t>Eaches/Unit</t>
  </si>
  <si>
    <t>Approx. Unit 
Weight (lbs.)</t>
  </si>
  <si>
    <t>FOB</t>
  </si>
  <si>
    <t>UPC</t>
  </si>
  <si>
    <r>
      <t>HARVEST COLLECTION</t>
    </r>
    <r>
      <rPr>
        <b/>
        <sz val="20"/>
        <color indexed="9"/>
        <rFont val="Calibri"/>
        <family val="2"/>
      </rPr>
      <t>®</t>
    </r>
  </si>
  <si>
    <t>ADCB15512BS</t>
  </si>
  <si>
    <t>PVC</t>
  </si>
  <si>
    <t>Brownstone</t>
  </si>
  <si>
    <t>Wilmington, Scranton, &amp; Boise</t>
  </si>
  <si>
    <t>0835490005637</t>
  </si>
  <si>
    <t>ADCB15516BS</t>
  </si>
  <si>
    <t>0835490005644</t>
  </si>
  <si>
    <t>ADCB15520BS</t>
  </si>
  <si>
    <t>0835490005651</t>
  </si>
  <si>
    <t>AGB15512BS</t>
  </si>
  <si>
    <t>0835490008782</t>
  </si>
  <si>
    <t>AGB15516BS</t>
  </si>
  <si>
    <t>0835490008799</t>
  </si>
  <si>
    <t>AGB15520BS</t>
  </si>
  <si>
    <t>0835490008805</t>
  </si>
  <si>
    <t>ADCB15512SG</t>
  </si>
  <si>
    <t>Slate Gray</t>
  </si>
  <si>
    <t>0835490005668</t>
  </si>
  <si>
    <t>ADCB15516SG</t>
  </si>
  <si>
    <t>0835490005675</t>
  </si>
  <si>
    <t>ADCB15520SG</t>
  </si>
  <si>
    <t>0835490005682</t>
  </si>
  <si>
    <t>AGB15512SG</t>
  </si>
  <si>
    <t>0835490008812</t>
  </si>
  <si>
    <t>AGB15516SG</t>
  </si>
  <si>
    <t>0835490008829</t>
  </si>
  <si>
    <t>AGB15520SG</t>
  </si>
  <si>
    <t>0835490008836</t>
  </si>
  <si>
    <t>ADB15512KOAAT</t>
  </si>
  <si>
    <t>Kona®</t>
  </si>
  <si>
    <t>0683531030038</t>
  </si>
  <si>
    <t>ADB15516KOAAT</t>
  </si>
  <si>
    <t>0683531029612</t>
  </si>
  <si>
    <t>ADB15520KOAAT</t>
  </si>
  <si>
    <t>0683531029629</t>
  </si>
  <si>
    <t>ADB15512TBG</t>
  </si>
  <si>
    <t>Timber Gray</t>
  </si>
  <si>
    <t>Wilmington, OH &amp; Boise, ID</t>
  </si>
  <si>
    <t>0683531052818</t>
  </si>
  <si>
    <t>ADB15516TBG</t>
  </si>
  <si>
    <t>0683531052825</t>
  </si>
  <si>
    <t>ADB15520TBG</t>
  </si>
  <si>
    <t>0683531052832</t>
  </si>
  <si>
    <t>AGB15512TBG</t>
  </si>
  <si>
    <t>0683531052849</t>
  </si>
  <si>
    <t>AGB15516TBG</t>
  </si>
  <si>
    <t>0683531052856</t>
  </si>
  <si>
    <t>AGB15520TBG</t>
  </si>
  <si>
    <t>0683531052863</t>
  </si>
  <si>
    <t>ADB15512TWH</t>
  </si>
  <si>
    <t>Toasted Wheat</t>
  </si>
  <si>
    <t>0683531052870</t>
  </si>
  <si>
    <t>ADB15516TWH</t>
  </si>
  <si>
    <t>0683531052887</t>
  </si>
  <si>
    <t>ADB15520TWH</t>
  </si>
  <si>
    <t>0683531052894</t>
  </si>
  <si>
    <t>AGB15512TWH</t>
  </si>
  <si>
    <t>0683531052900</t>
  </si>
  <si>
    <t>AGB15516TWH</t>
  </si>
  <si>
    <t>0683531052917</t>
  </si>
  <si>
    <t>AGB15520TWH</t>
  </si>
  <si>
    <t>0683531052924</t>
  </si>
  <si>
    <r>
      <t>HARVEST COLLECTION</t>
    </r>
    <r>
      <rPr>
        <b/>
        <sz val="20"/>
        <color indexed="9"/>
        <rFont val="Calibri"/>
        <family val="2"/>
      </rPr>
      <t>®</t>
    </r>
    <r>
      <rPr>
        <b/>
        <i/>
        <sz val="20"/>
        <color theme="0"/>
        <rFont val="Calibri"/>
        <family val="2"/>
        <scheme val="minor"/>
      </rPr>
      <t xml:space="preserve"> WIDE WIDTH DECKING</t>
    </r>
  </si>
  <si>
    <t>ADCB172516BS</t>
  </si>
  <si>
    <t>Scranton, PA</t>
  </si>
  <si>
    <t>0835490010945</t>
  </si>
  <si>
    <t>ADCB172520BS</t>
  </si>
  <si>
    <t>0835490010952</t>
  </si>
  <si>
    <t>ADCB172516SG</t>
  </si>
  <si>
    <t>0835490010914</t>
  </si>
  <si>
    <t>ADCB172520SG</t>
  </si>
  <si>
    <t>0835490010921</t>
  </si>
  <si>
    <t>FASCIA &amp; RISER</t>
  </si>
  <si>
    <t>ADCR5117512BS</t>
  </si>
  <si>
    <t>Wilmington, Boise, ID</t>
  </si>
  <si>
    <t>0835490005729</t>
  </si>
  <si>
    <t>ADCR5117512SG</t>
  </si>
  <si>
    <t>0835490005736</t>
  </si>
  <si>
    <t>ADR5117512KOAAT</t>
  </si>
  <si>
    <t>0683531029735</t>
  </si>
  <si>
    <t>ARISER72512BS</t>
  </si>
  <si>
    <t>Wilmington, OH / Boise, ID</t>
  </si>
  <si>
    <t>0683531051866</t>
  </si>
  <si>
    <t>ARISER72512SG</t>
  </si>
  <si>
    <t>0683531051873</t>
  </si>
  <si>
    <t>ARISER72512KO</t>
  </si>
  <si>
    <t>0683531051880</t>
  </si>
  <si>
    <t>ADR5117512TBG</t>
  </si>
  <si>
    <t>0683531052931</t>
  </si>
  <si>
    <t>ADR5117512TWH</t>
  </si>
  <si>
    <t>0683531052948</t>
  </si>
  <si>
    <t>ARISER72512TBG</t>
  </si>
  <si>
    <t>0683531052955</t>
  </si>
  <si>
    <t>ARISER72512TWH</t>
  </si>
  <si>
    <t>0683531052962</t>
  </si>
  <si>
    <r>
      <t>HARVEST COLLECTION</t>
    </r>
    <r>
      <rPr>
        <b/>
        <sz val="20"/>
        <color indexed="9"/>
        <rFont val="Calibri"/>
        <family val="2"/>
      </rPr>
      <t>®</t>
    </r>
    <r>
      <rPr>
        <b/>
        <i/>
        <sz val="20"/>
        <color theme="0"/>
        <rFont val="Calibri"/>
        <family val="2"/>
        <scheme val="minor"/>
      </rPr>
      <t xml:space="preserve"> MAX</t>
    </r>
  </si>
  <si>
    <t>ADCB25512SG</t>
  </si>
  <si>
    <t>Wilmington, OH</t>
  </si>
  <si>
    <t>0683531039161</t>
  </si>
  <si>
    <t>ADCB25516SG</t>
  </si>
  <si>
    <t>0683531039178</t>
  </si>
  <si>
    <t>ADCB25520SG</t>
  </si>
  <si>
    <t>0683531039185</t>
  </si>
  <si>
    <t>LANDMARK COLLECTION</t>
  </si>
  <si>
    <t>ADB15512CG</t>
  </si>
  <si>
    <t>Castle Gate</t>
  </si>
  <si>
    <t>0683531042819</t>
  </si>
  <si>
    <t>ADB15516CG</t>
  </si>
  <si>
    <t>0683531042826</t>
  </si>
  <si>
    <t>ADB15520CG</t>
  </si>
  <si>
    <t>0683531042833</t>
  </si>
  <si>
    <t>AGB15512CG</t>
  </si>
  <si>
    <t>0683531042840</t>
  </si>
  <si>
    <t>AGB15516CG</t>
  </si>
  <si>
    <t>0683531042857</t>
  </si>
  <si>
    <t>AGB15520CG</t>
  </si>
  <si>
    <t>0683531042864</t>
  </si>
  <si>
    <t>ADB15512AW</t>
  </si>
  <si>
    <t>American Walnut</t>
  </si>
  <si>
    <t>0683531042871</t>
  </si>
  <si>
    <t>ADB15516AW</t>
  </si>
  <si>
    <t>0683531042888</t>
  </si>
  <si>
    <t>ADB15520AW</t>
  </si>
  <si>
    <t>0683531042895</t>
  </si>
  <si>
    <t>AGB15512AW</t>
  </si>
  <si>
    <t>0683531042901</t>
  </si>
  <si>
    <t>AGB15516AW</t>
  </si>
  <si>
    <t>0683531042918</t>
  </si>
  <si>
    <t>AGB15520AW</t>
  </si>
  <si>
    <t>0683531042925</t>
  </si>
  <si>
    <t>ADB15512FW</t>
  </si>
  <si>
    <t>French White Oak</t>
  </si>
  <si>
    <t>0683531042932</t>
  </si>
  <si>
    <t>ADB15516FW</t>
  </si>
  <si>
    <t>0683531042949</t>
  </si>
  <si>
    <t>ADB15520FW</t>
  </si>
  <si>
    <t>0683531042956</t>
  </si>
  <si>
    <t>AGB15512FW</t>
  </si>
  <si>
    <t>0683531042963</t>
  </si>
  <si>
    <t>AGB15516FW</t>
  </si>
  <si>
    <t>0683531042970</t>
  </si>
  <si>
    <t>AGB15520FW</t>
  </si>
  <si>
    <t>0683531042987</t>
  </si>
  <si>
    <t>ADB15512BD</t>
  </si>
  <si>
    <t>Boardwalk</t>
  </si>
  <si>
    <t>0683531049764</t>
  </si>
  <si>
    <t>ADB15516BD</t>
  </si>
  <si>
    <t>0683531049566</t>
  </si>
  <si>
    <t>ADB15520BD</t>
  </si>
  <si>
    <t>0683531049580</t>
  </si>
  <si>
    <t>AGB15512BD</t>
  </si>
  <si>
    <t>0683531049597</t>
  </si>
  <si>
    <t>AGB15516BD</t>
  </si>
  <si>
    <t>0683531049603</t>
  </si>
  <si>
    <t>AGB15520BD</t>
  </si>
  <si>
    <t>0683531049610</t>
  </si>
  <si>
    <t>ADR5117512CG</t>
  </si>
  <si>
    <t>0683531042994</t>
  </si>
  <si>
    <t>ADR5117512AW</t>
  </si>
  <si>
    <t>0683531043007</t>
  </si>
  <si>
    <t>ADR5117512FW</t>
  </si>
  <si>
    <t>0683531043014</t>
  </si>
  <si>
    <t>ADR5117512BD</t>
  </si>
  <si>
    <t>0683531048781</t>
  </si>
  <si>
    <t>ARISER72512CG</t>
  </si>
  <si>
    <t>0683531051897</t>
  </si>
  <si>
    <t>ARISER72512AW</t>
  </si>
  <si>
    <t>0683531051903</t>
  </si>
  <si>
    <t>ARISER72512FW</t>
  </si>
  <si>
    <t>0683531051910</t>
  </si>
  <si>
    <t>ARISER72512BD</t>
  </si>
  <si>
    <t>0683531051927</t>
  </si>
  <si>
    <t>Product Description</t>
  </si>
  <si>
    <t>$/piece
Standard</t>
  </si>
  <si>
    <t>$/LF
Standard</t>
  </si>
  <si>
    <r>
      <t>VINTAGE COLLECTION</t>
    </r>
    <r>
      <rPr>
        <b/>
        <sz val="20"/>
        <color indexed="9"/>
        <rFont val="Calibri"/>
        <family val="2"/>
      </rPr>
      <t>®</t>
    </r>
  </si>
  <si>
    <t>ADB15512MH</t>
  </si>
  <si>
    <t>Mahogany</t>
  </si>
  <si>
    <t>0683531030113</t>
  </si>
  <si>
    <t>ADB15516MH</t>
  </si>
  <si>
    <t>Wilmington, Boise</t>
  </si>
  <si>
    <t>0835490008843</t>
  </si>
  <si>
    <t>ADB15520MH</t>
  </si>
  <si>
    <t>0835490008850</t>
  </si>
  <si>
    <t>AGB15512MH</t>
  </si>
  <si>
    <t>0835490008867</t>
  </si>
  <si>
    <t>AGB15516MH</t>
  </si>
  <si>
    <t>0835490008874</t>
  </si>
  <si>
    <t>AGB15520MH</t>
  </si>
  <si>
    <t>0835490008881</t>
  </si>
  <si>
    <t>ADB15512CY</t>
  </si>
  <si>
    <t xml:space="preserve">Cypress </t>
  </si>
  <si>
    <t>0683531030120</t>
  </si>
  <si>
    <t>ADB15516CY</t>
  </si>
  <si>
    <t>0835490008898</t>
  </si>
  <si>
    <t>ADB15520CY</t>
  </si>
  <si>
    <t>0835490008904</t>
  </si>
  <si>
    <t>AGB15512CY</t>
  </si>
  <si>
    <t>0835490008911</t>
  </si>
  <si>
    <t>AGB15516CY</t>
  </si>
  <si>
    <t>0835490008928</t>
  </si>
  <si>
    <t>AGB15520CY</t>
  </si>
  <si>
    <t>0835490008935</t>
  </si>
  <si>
    <t>ADB15512DH</t>
  </si>
  <si>
    <t>Dark Hickory</t>
  </si>
  <si>
    <t>0683531030137</t>
  </si>
  <si>
    <t>ADB15516DH</t>
  </si>
  <si>
    <t>0835490008942</t>
  </si>
  <si>
    <t>ADB15520DH</t>
  </si>
  <si>
    <t>0835490008959</t>
  </si>
  <si>
    <t>AGB15512DH</t>
  </si>
  <si>
    <t>0835490008966</t>
  </si>
  <si>
    <t>AGB15516DH</t>
  </si>
  <si>
    <t>0835490008973</t>
  </si>
  <si>
    <t>AGB15520DH</t>
  </si>
  <si>
    <t>0835490008980</t>
  </si>
  <si>
    <t>ADB15512CS</t>
  </si>
  <si>
    <t>Coastline</t>
  </si>
  <si>
    <t>0683531033374</t>
  </si>
  <si>
    <t>ADB15516CS</t>
  </si>
  <si>
    <t>0683531033381</t>
  </si>
  <si>
    <t>ADB15520CS</t>
  </si>
  <si>
    <t>0683531033398</t>
  </si>
  <si>
    <t>AGB15512CS</t>
  </si>
  <si>
    <t>0683531032476</t>
  </si>
  <si>
    <t>AGB15516CS</t>
  </si>
  <si>
    <t>0683531033404</t>
  </si>
  <si>
    <t>AGB15520CS</t>
  </si>
  <si>
    <t>0683531033411</t>
  </si>
  <si>
    <t>ADB15512EW</t>
  </si>
  <si>
    <t>English Walnut</t>
  </si>
  <si>
    <t>0683531033497</t>
  </si>
  <si>
    <t>ADB15516EW</t>
  </si>
  <si>
    <t>0683531033503</t>
  </si>
  <si>
    <t>ADB15520EW</t>
  </si>
  <si>
    <t>0683531033510</t>
  </si>
  <si>
    <t>AGB15512EW</t>
  </si>
  <si>
    <t>0683531033527</t>
  </si>
  <si>
    <t>AGB15516EW</t>
  </si>
  <si>
    <t>0683531033534</t>
  </si>
  <si>
    <t>AGB15520EW</t>
  </si>
  <si>
    <t>0683531033541</t>
  </si>
  <si>
    <t>ADB15512WT</t>
  </si>
  <si>
    <t>Weathered Teak</t>
  </si>
  <si>
    <t>0683531033435</t>
  </si>
  <si>
    <t>ADB15516WT</t>
  </si>
  <si>
    <t>0683531033442</t>
  </si>
  <si>
    <t>ADB15520WT</t>
  </si>
  <si>
    <t>0683531033459</t>
  </si>
  <si>
    <t>AGB15512WT</t>
  </si>
  <si>
    <t>0683531032483</t>
  </si>
  <si>
    <t>AGB15516WT</t>
  </si>
  <si>
    <t>0683531033466</t>
  </si>
  <si>
    <t>AGB15520WT</t>
  </si>
  <si>
    <t>0683531033473</t>
  </si>
  <si>
    <r>
      <t>VINTAGE COLLECTION</t>
    </r>
    <r>
      <rPr>
        <b/>
        <sz val="20"/>
        <color indexed="9"/>
        <rFont val="Calibri"/>
        <family val="2"/>
        <scheme val="minor"/>
      </rPr>
      <t xml:space="preserve">® </t>
    </r>
    <r>
      <rPr>
        <b/>
        <i/>
        <sz val="20"/>
        <color theme="0"/>
        <rFont val="Calibri"/>
        <family val="2"/>
        <scheme val="minor"/>
      </rPr>
      <t>WIDE WIDTH DECKING</t>
    </r>
  </si>
  <si>
    <t>ADB172516MH</t>
  </si>
  <si>
    <t>0683531037532</t>
  </si>
  <si>
    <t>ADB172520MH</t>
  </si>
  <si>
    <t>0683531037587</t>
  </si>
  <si>
    <t>ADB172516CY</t>
  </si>
  <si>
    <t>0683531037501</t>
  </si>
  <si>
    <t>ADB172520CY</t>
  </si>
  <si>
    <t>0683531037556</t>
  </si>
  <si>
    <t>ADB172516DH</t>
  </si>
  <si>
    <t>0683531037518</t>
  </si>
  <si>
    <t>ADB172520DH</t>
  </si>
  <si>
    <t>0683531037563</t>
  </si>
  <si>
    <t>ADB172516CS</t>
  </si>
  <si>
    <t>0683531037259</t>
  </si>
  <si>
    <t>ADB172520CS</t>
  </si>
  <si>
    <t>0683531037273</t>
  </si>
  <si>
    <t>ADB172516EW</t>
  </si>
  <si>
    <t>0683531037525</t>
  </si>
  <si>
    <t>ADB172520EW</t>
  </si>
  <si>
    <t>0683531037570</t>
  </si>
  <si>
    <t>ADB172516WT</t>
  </si>
  <si>
    <t>0683531037549</t>
  </si>
  <si>
    <t>ADB172520WT</t>
  </si>
  <si>
    <t>0683531037594</t>
  </si>
  <si>
    <r>
      <t>VINTAGE COLLECTION</t>
    </r>
    <r>
      <rPr>
        <b/>
        <sz val="20"/>
        <color indexed="9"/>
        <rFont val="Calibri"/>
        <family val="2"/>
        <scheme val="minor"/>
      </rPr>
      <t xml:space="preserve">® </t>
    </r>
    <r>
      <rPr>
        <b/>
        <i/>
        <sz val="20"/>
        <color theme="0"/>
        <rFont val="Calibri"/>
        <family val="2"/>
        <scheme val="minor"/>
      </rPr>
      <t>NARROW WIDTH DECKING</t>
    </r>
  </si>
  <si>
    <t>ADB13516MH</t>
  </si>
  <si>
    <t>0683531037372</t>
  </si>
  <si>
    <t>ADB13520MH</t>
  </si>
  <si>
    <t>0683531037426</t>
  </si>
  <si>
    <t>ADB13516CY</t>
  </si>
  <si>
    <t>0683531037341</t>
  </si>
  <si>
    <t>ADB13520CY</t>
  </si>
  <si>
    <t>0683531037396</t>
  </si>
  <si>
    <t>ADB13516DH</t>
  </si>
  <si>
    <t>0683531037358</t>
  </si>
  <si>
    <t>ADB13520DH</t>
  </si>
  <si>
    <t>0683531037402</t>
  </si>
  <si>
    <t>ADB13516CS</t>
  </si>
  <si>
    <t>0683531037242</t>
  </si>
  <si>
    <t>ADB13520CS</t>
  </si>
  <si>
    <t>0683531037266</t>
  </si>
  <si>
    <t>ADB13516EW</t>
  </si>
  <si>
    <t>0683531037365</t>
  </si>
  <si>
    <t>ADB13520EW</t>
  </si>
  <si>
    <t>0683531037419</t>
  </si>
  <si>
    <t>ADB13516WT</t>
  </si>
  <si>
    <t>0683531037389</t>
  </si>
  <si>
    <t>ADB13520WT</t>
  </si>
  <si>
    <t>0683531037433</t>
  </si>
  <si>
    <t>ADR5117512MH</t>
  </si>
  <si>
    <t>0835490009109</t>
  </si>
  <si>
    <t>ADR5117512CY</t>
  </si>
  <si>
    <t>0835490009116</t>
  </si>
  <si>
    <t>ADR5117512DH</t>
  </si>
  <si>
    <t>0835490009123</t>
  </si>
  <si>
    <t>ADR5117512CS</t>
  </si>
  <si>
    <t>0683531033428</t>
  </si>
  <si>
    <t>ADR5117512EW</t>
  </si>
  <si>
    <t>0683531033558</t>
  </si>
  <si>
    <t>ADR5117512WT</t>
  </si>
  <si>
    <t>0683531033480</t>
  </si>
  <si>
    <t>ARISER72512MH</t>
  </si>
  <si>
    <t>0683531051934</t>
  </si>
  <si>
    <t>ARISER72512CY</t>
  </si>
  <si>
    <t>0683531051941</t>
  </si>
  <si>
    <t>ARISER72512DH</t>
  </si>
  <si>
    <t>0683531051958</t>
  </si>
  <si>
    <t>ARISER72512CS</t>
  </si>
  <si>
    <t>0683531051965</t>
  </si>
  <si>
    <t>ARISER72512EW</t>
  </si>
  <si>
    <t>0683531051972</t>
  </si>
  <si>
    <t>ARISER72512WT</t>
  </si>
  <si>
    <t>0683531051989</t>
  </si>
  <si>
    <r>
      <t>VINTAGE COLLECTION</t>
    </r>
    <r>
      <rPr>
        <b/>
        <sz val="20"/>
        <color indexed="9"/>
        <rFont val="Calibri"/>
        <family val="2"/>
      </rPr>
      <t>®</t>
    </r>
    <r>
      <rPr>
        <b/>
        <i/>
        <sz val="20"/>
        <color theme="0"/>
        <rFont val="Calibri"/>
        <family val="2"/>
        <scheme val="minor"/>
      </rPr>
      <t xml:space="preserve"> MAX</t>
    </r>
  </si>
  <si>
    <t>ADB25512CS</t>
  </si>
  <si>
    <t>0683531039192</t>
  </si>
  <si>
    <t>ADB25516CS</t>
  </si>
  <si>
    <t>0683531039208</t>
  </si>
  <si>
    <t>ADB25520CS</t>
  </si>
  <si>
    <t>0683531039215</t>
  </si>
  <si>
    <t>COMPOSITE DECKING</t>
  </si>
  <si>
    <t>TERRAIN COLLECTION</t>
  </si>
  <si>
    <t>TCGV5412BO</t>
  </si>
  <si>
    <t>COMPOSITE</t>
  </si>
  <si>
    <t>Brown Oak</t>
  </si>
  <si>
    <t>0683531018388</t>
  </si>
  <si>
    <t>TCGV5416BO</t>
  </si>
  <si>
    <t>0683531018401</t>
  </si>
  <si>
    <t>TCGV5420BO</t>
  </si>
  <si>
    <t>0683531018425</t>
  </si>
  <si>
    <t>TCGV5412SM</t>
  </si>
  <si>
    <t>Silver Maple</t>
  </si>
  <si>
    <t>0683531018395</t>
  </si>
  <si>
    <t>TCGV5416SM</t>
  </si>
  <si>
    <t>0683531018418</t>
  </si>
  <si>
    <t>TCGV5420SM</t>
  </si>
  <si>
    <t>0683531018432</t>
  </si>
  <si>
    <t>TCGV5412SB</t>
  </si>
  <si>
    <t>Sandy Birch</t>
  </si>
  <si>
    <t>0683531025812</t>
  </si>
  <si>
    <t>TCGV5416SB</t>
  </si>
  <si>
    <t>0683531025829</t>
  </si>
  <si>
    <t>TCGV5420SB</t>
  </si>
  <si>
    <t>0683531025836</t>
  </si>
  <si>
    <t>TCGV5412RE</t>
  </si>
  <si>
    <t>Rustic Elm</t>
  </si>
  <si>
    <t>0683531029063</t>
  </si>
  <si>
    <t>TCGV5416RE</t>
  </si>
  <si>
    <t>0683531029070</t>
  </si>
  <si>
    <t>TCGV5420RE</t>
  </si>
  <si>
    <t>0683531029087</t>
  </si>
  <si>
    <t>TCGV5412SA</t>
  </si>
  <si>
    <t>Stone Ash</t>
  </si>
  <si>
    <t>0683531029094</t>
  </si>
  <si>
    <t>TCGV5416SA</t>
  </si>
  <si>
    <t>0683531029100</t>
  </si>
  <si>
    <t>TCGV5420SA</t>
  </si>
  <si>
    <t>0683531029117</t>
  </si>
  <si>
    <t>TC5416BO</t>
  </si>
  <si>
    <t>0683531018449</t>
  </si>
  <si>
    <t>TC5420BO</t>
  </si>
  <si>
    <t>0683531018463</t>
  </si>
  <si>
    <t>TC5416SM</t>
  </si>
  <si>
    <t>0683531018456</t>
  </si>
  <si>
    <t>TC5420SM</t>
  </si>
  <si>
    <t>0683531018470</t>
  </si>
  <si>
    <t>TC5416SB</t>
  </si>
  <si>
    <t>0683531025843</t>
  </si>
  <si>
    <t>TC5420SB</t>
  </si>
  <si>
    <t>0683531025850</t>
  </si>
  <si>
    <t>TC5416RE</t>
  </si>
  <si>
    <t>0683531029124</t>
  </si>
  <si>
    <t>TC5420RE</t>
  </si>
  <si>
    <t>0683531029131</t>
  </si>
  <si>
    <t>TC5416SA</t>
  </si>
  <si>
    <t>0683531029148</t>
  </si>
  <si>
    <t>TC5420SA</t>
  </si>
  <si>
    <t>0683531029155</t>
  </si>
  <si>
    <t>FBTC12BO</t>
  </si>
  <si>
    <t>0683531018487</t>
  </si>
  <si>
    <t>FBTC12SM</t>
  </si>
  <si>
    <t>0683531018494</t>
  </si>
  <si>
    <t>FBTC12SB</t>
  </si>
  <si>
    <t>0683531025928</t>
  </si>
  <si>
    <t>FBTC12RE</t>
  </si>
  <si>
    <t>0683531029162</t>
  </si>
  <si>
    <t>FBTC12SA</t>
  </si>
  <si>
    <t>0683531029179</t>
  </si>
  <si>
    <t>TCRISERBO</t>
  </si>
  <si>
    <t>0683531018500</t>
  </si>
  <si>
    <t>TCRISERSM</t>
  </si>
  <si>
    <t>0683531018517</t>
  </si>
  <si>
    <t>TCRISERSB</t>
  </si>
  <si>
    <t>0683531025935</t>
  </si>
  <si>
    <t>TCRISERRE</t>
  </si>
  <si>
    <t>0683531029186</t>
  </si>
  <si>
    <t>TCRISERSA</t>
  </si>
  <si>
    <t>0683531029193</t>
  </si>
  <si>
    <t>TERRAIN+ COLLECTION</t>
  </si>
  <si>
    <t>TCGV5412NW</t>
  </si>
  <si>
    <t>Natural White Oak</t>
  </si>
  <si>
    <t>0683531050258</t>
  </si>
  <si>
    <t>TCGV5416NW</t>
  </si>
  <si>
    <t>0683531050265</t>
  </si>
  <si>
    <t>TCGV5420NW</t>
  </si>
  <si>
    <t>0683531050272</t>
  </si>
  <si>
    <t>TCGV5412WO</t>
  </si>
  <si>
    <t>Weathered Oak</t>
  </si>
  <si>
    <t>0683531050289</t>
  </si>
  <si>
    <t>TCGV5416WO</t>
  </si>
  <si>
    <t>0683531050296</t>
  </si>
  <si>
    <t>TCGV5420WO</t>
  </si>
  <si>
    <t>0683531050302</t>
  </si>
  <si>
    <t>TCGV5412DO</t>
  </si>
  <si>
    <t>Dark Oak</t>
  </si>
  <si>
    <t>0683531050319</t>
  </si>
  <si>
    <t>TCGV5416DO</t>
  </si>
  <si>
    <t>0683531050326</t>
  </si>
  <si>
    <t>TCGV5420DO</t>
  </si>
  <si>
    <t>0683531050333</t>
  </si>
  <si>
    <t>TC5416NW</t>
  </si>
  <si>
    <t>0683531050340</t>
  </si>
  <si>
    <t>TC5420NW</t>
  </si>
  <si>
    <t>0683531050357</t>
  </si>
  <si>
    <t>TC5416WO</t>
  </si>
  <si>
    <t>0683531050364</t>
  </si>
  <si>
    <t>TC5420WO</t>
  </si>
  <si>
    <t>0683531050371</t>
  </si>
  <si>
    <t>TC5416DO</t>
  </si>
  <si>
    <t>0683531050388</t>
  </si>
  <si>
    <t>TC5420DO</t>
  </si>
  <si>
    <t>0683531050395</t>
  </si>
  <si>
    <t>FBTC12NW</t>
  </si>
  <si>
    <t>0683531050401</t>
  </si>
  <si>
    <t>FBTC12WO</t>
  </si>
  <si>
    <t>0683531050418</t>
  </si>
  <si>
    <t>FBTC12DO</t>
  </si>
  <si>
    <t>0683531050425</t>
  </si>
  <si>
    <t>TCRISERNW</t>
  </si>
  <si>
    <t>0683531050432</t>
  </si>
  <si>
    <t>TCRISERWO</t>
  </si>
  <si>
    <t>0683531050449</t>
  </si>
  <si>
    <t>TCRISERDO</t>
  </si>
  <si>
    <t>0683531050456</t>
  </si>
  <si>
    <t>RESERVE COLLECTION</t>
  </si>
  <si>
    <t>RCGV5412DW</t>
  </si>
  <si>
    <t>Driftwood</t>
  </si>
  <si>
    <t>0683531039222</t>
  </si>
  <si>
    <t>RCGV5416DW</t>
  </si>
  <si>
    <t>0683531039239</t>
  </si>
  <si>
    <t>RCGV5420DW</t>
  </si>
  <si>
    <t>0683531039246</t>
  </si>
  <si>
    <t>RCGV5412AL</t>
  </si>
  <si>
    <t>Antique Leather</t>
  </si>
  <si>
    <t>0683531039284</t>
  </si>
  <si>
    <t>RCGV5416AL</t>
  </si>
  <si>
    <t>0683531039291</t>
  </si>
  <si>
    <t>RCGV5420AL</t>
  </si>
  <si>
    <t>0683531039307</t>
  </si>
  <si>
    <t>RCGV5412DR</t>
  </si>
  <si>
    <t>Dark Roast</t>
  </si>
  <si>
    <t>0683531039314</t>
  </si>
  <si>
    <t>RCGV5416DR</t>
  </si>
  <si>
    <t>0683531039321</t>
  </si>
  <si>
    <t>RCGV5420DR</t>
  </si>
  <si>
    <t>0683531039338</t>
  </si>
  <si>
    <t>RCGV5412RC</t>
  </si>
  <si>
    <t>Reclaimed Chestnut</t>
  </si>
  <si>
    <t>0683531049634</t>
  </si>
  <si>
    <t>RCGV5416RC</t>
  </si>
  <si>
    <t>0683531049658</t>
  </si>
  <si>
    <t>RCGV5420RC</t>
  </si>
  <si>
    <t>0683531049672</t>
  </si>
  <si>
    <t>RC5416DW</t>
  </si>
  <si>
    <t>0683531039345</t>
  </si>
  <si>
    <t>RC5420DW</t>
  </si>
  <si>
    <t>0683531039352</t>
  </si>
  <si>
    <t>RC5416AL</t>
  </si>
  <si>
    <t>0683531039383</t>
  </si>
  <si>
    <t>RC5420AL</t>
  </si>
  <si>
    <t>0683531039390</t>
  </si>
  <si>
    <t>RC5416DR</t>
  </si>
  <si>
    <t>0683531039406</t>
  </si>
  <si>
    <t>RC5420DR</t>
  </si>
  <si>
    <t>0683531039413</t>
  </si>
  <si>
    <t>RC5416RC</t>
  </si>
  <si>
    <t>0683531049702</t>
  </si>
  <si>
    <t>RC5420RC</t>
  </si>
  <si>
    <t>0683531049726</t>
  </si>
  <si>
    <t>FBRC12DW</t>
  </si>
  <si>
    <t>0683531039420</t>
  </si>
  <si>
    <t>FBRC12AL</t>
  </si>
  <si>
    <t>0683531039444</t>
  </si>
  <si>
    <t>FBRC12DR</t>
  </si>
  <si>
    <t>0683531039451</t>
  </si>
  <si>
    <t>FBRC12RC</t>
  </si>
  <si>
    <t>0683531049757</t>
  </si>
  <si>
    <t>RCRISERDW</t>
  </si>
  <si>
    <t>0683531039468</t>
  </si>
  <si>
    <t>RCRISERAL</t>
  </si>
  <si>
    <t>0683531039482</t>
  </si>
  <si>
    <t>RCRISERDR</t>
  </si>
  <si>
    <t>0683531039499</t>
  </si>
  <si>
    <t>RCRISERRC</t>
  </si>
  <si>
    <t>0683531049740</t>
  </si>
  <si>
    <t>LEGACY COLLECTION</t>
  </si>
  <si>
    <t>LCGV5412M</t>
  </si>
  <si>
    <t>Mocha</t>
  </si>
  <si>
    <t>0683531027526</t>
  </si>
  <si>
    <t>LCGV5416M</t>
  </si>
  <si>
    <t>0683531021883</t>
  </si>
  <si>
    <t>LCGV5420M</t>
  </si>
  <si>
    <t>0683531021913</t>
  </si>
  <si>
    <t>LCGV5412P</t>
  </si>
  <si>
    <t>Pecan</t>
  </si>
  <si>
    <t>0683531021845</t>
  </si>
  <si>
    <t>LCGV5416P</t>
  </si>
  <si>
    <t>0683531021876</t>
  </si>
  <si>
    <t>LCGV5420P</t>
  </si>
  <si>
    <t>0683531021906</t>
  </si>
  <si>
    <t>LCGV5412TW</t>
  </si>
  <si>
    <t>Tigerwood</t>
  </si>
  <si>
    <t>0683531021838</t>
  </si>
  <si>
    <t>LCGV5416TW</t>
  </si>
  <si>
    <t>0683531021869</t>
  </si>
  <si>
    <t>LCGV5420TW</t>
  </si>
  <si>
    <t>0683531021890</t>
  </si>
  <si>
    <t>LCGV5412AW</t>
  </si>
  <si>
    <t>Ashwood</t>
  </si>
  <si>
    <t>0683531029209</t>
  </si>
  <si>
    <t>LCGV5416AW</t>
  </si>
  <si>
    <t>0683531029216</t>
  </si>
  <si>
    <t>LCGV5420AW</t>
  </si>
  <si>
    <t>0683531029223</t>
  </si>
  <si>
    <t>LCGV5412WC</t>
  </si>
  <si>
    <t>Whitewash Cedar</t>
  </si>
  <si>
    <t>0683531033305</t>
  </si>
  <si>
    <t>LCGV5416WC</t>
  </si>
  <si>
    <t>0683531033312</t>
  </si>
  <si>
    <t>LCGV5420WC</t>
  </si>
  <si>
    <t>0683531033329</t>
  </si>
  <si>
    <t>LCGV5412E</t>
  </si>
  <si>
    <t>Espresso</t>
  </si>
  <si>
    <t>0683531032490</t>
  </si>
  <si>
    <t>LCGV5416E</t>
  </si>
  <si>
    <t>0683531033183</t>
  </si>
  <si>
    <t>LCGV5420E</t>
  </si>
  <si>
    <t>0683531033190</t>
  </si>
  <si>
    <t>LC5416M</t>
  </si>
  <si>
    <t>0683531021944</t>
  </si>
  <si>
    <t>LC5420M</t>
  </si>
  <si>
    <t>0683531021975</t>
  </si>
  <si>
    <t>LC5416P</t>
  </si>
  <si>
    <t>0683531021937</t>
  </si>
  <si>
    <t>LC5420P</t>
  </si>
  <si>
    <t>0683531021968</t>
  </si>
  <si>
    <t>LC5416TW</t>
  </si>
  <si>
    <t>0683531021920</t>
  </si>
  <si>
    <t>LC5420TW</t>
  </si>
  <si>
    <t>0683531021951</t>
  </si>
  <si>
    <t>LC5416AW</t>
  </si>
  <si>
    <t>0683531029230</t>
  </si>
  <si>
    <t>LC5420AW</t>
  </si>
  <si>
    <t>0683531029247</t>
  </si>
  <si>
    <t>LC5416WC</t>
  </si>
  <si>
    <t>0683531033336</t>
  </si>
  <si>
    <t>LC5420WC</t>
  </si>
  <si>
    <t>0683531033343</t>
  </si>
  <si>
    <t>LC5416E</t>
  </si>
  <si>
    <t>0683531033206</t>
  </si>
  <si>
    <t>LC5420E</t>
  </si>
  <si>
    <t>0683531033213</t>
  </si>
  <si>
    <t>FBLC12M</t>
  </si>
  <si>
    <t>0683531022026</t>
  </si>
  <si>
    <t>FBLC12P</t>
  </si>
  <si>
    <t>0683531022019</t>
  </si>
  <si>
    <t>FBLC12TW</t>
  </si>
  <si>
    <t>0683531022033</t>
  </si>
  <si>
    <t>FBLC12AW</t>
  </si>
  <si>
    <t>0683531029254</t>
  </si>
  <si>
    <t>FBLC12WC</t>
  </si>
  <si>
    <t>0683531033350</t>
  </si>
  <si>
    <t>FBLC12E</t>
  </si>
  <si>
    <t>0683531033220</t>
  </si>
  <si>
    <t>LCRISERM</t>
  </si>
  <si>
    <t>0683531021999</t>
  </si>
  <si>
    <t>LCRISERP</t>
  </si>
  <si>
    <t>0683531021982</t>
  </si>
  <si>
    <t>LCRISERTW</t>
  </si>
  <si>
    <t>0683531022002</t>
  </si>
  <si>
    <t>LCRISERAW</t>
  </si>
  <si>
    <t>0683531029261</t>
  </si>
  <si>
    <t>LCRISERWC</t>
  </si>
  <si>
    <t>0683531033367</t>
  </si>
  <si>
    <t>LCRISERE</t>
  </si>
  <si>
    <t>0683531033237</t>
  </si>
  <si>
    <t>Prime Collection (scalloped)</t>
  </si>
  <si>
    <t>ESGV5412DT</t>
  </si>
  <si>
    <t>Dark Teak</t>
  </si>
  <si>
    <t>0683531036962</t>
  </si>
  <si>
    <t>ESGV5416DT</t>
  </si>
  <si>
    <t>0683531036979</t>
  </si>
  <si>
    <t>ESGV5420DT</t>
  </si>
  <si>
    <t>0683531036986</t>
  </si>
  <si>
    <t>ESGV5412MG</t>
  </si>
  <si>
    <t>Maritime Gray</t>
  </si>
  <si>
    <t>0683531036993</t>
  </si>
  <si>
    <t>ESGV5416MG</t>
  </si>
  <si>
    <t>0683531037006</t>
  </si>
  <si>
    <t>ESGV5420MG</t>
  </si>
  <si>
    <t>0683531037013</t>
  </si>
  <si>
    <t>ES5416DT</t>
  </si>
  <si>
    <t>0683531037020</t>
  </si>
  <si>
    <t>ES5420DT</t>
  </si>
  <si>
    <t>0683531037037</t>
  </si>
  <si>
    <t>ES5416MG</t>
  </si>
  <si>
    <t>0683531037044</t>
  </si>
  <si>
    <t>ES5420MG</t>
  </si>
  <si>
    <t>0683531037051</t>
  </si>
  <si>
    <t>Prime+ Collection (scalloped)</t>
  </si>
  <si>
    <t>PRGV5412ST</t>
  </si>
  <si>
    <t>Sea Salt Gray</t>
  </si>
  <si>
    <t>0683531039505</t>
  </si>
  <si>
    <t>PRGV5416ST</t>
  </si>
  <si>
    <t>0683531039512</t>
  </si>
  <si>
    <t>PRGV5420ST</t>
  </si>
  <si>
    <t>0683531039529</t>
  </si>
  <si>
    <t>PRGV5412CH</t>
  </si>
  <si>
    <t>Coconut Husk</t>
  </si>
  <si>
    <t>0683531039536</t>
  </si>
  <si>
    <t>PRGV5416CH</t>
  </si>
  <si>
    <t>0683531039543</t>
  </si>
  <si>
    <t>PRGV5420CH</t>
  </si>
  <si>
    <t>0683531039550</t>
  </si>
  <si>
    <t>PRGV5412DC</t>
  </si>
  <si>
    <t>Dark Cocoa</t>
  </si>
  <si>
    <t>0683531046619</t>
  </si>
  <si>
    <t>PRGV5416DC</t>
  </si>
  <si>
    <t>0683531047364</t>
  </si>
  <si>
    <t>PRGV5420DC</t>
  </si>
  <si>
    <t>0683531047371</t>
  </si>
  <si>
    <t>PR5416ST</t>
  </si>
  <si>
    <t>0683531039567</t>
  </si>
  <si>
    <t>PR5420ST</t>
  </si>
  <si>
    <t>0683531039574</t>
  </si>
  <si>
    <t>PR5416CH</t>
  </si>
  <si>
    <t>0683531039581</t>
  </si>
  <si>
    <t>PR5420CH</t>
  </si>
  <si>
    <t>0683531039598</t>
  </si>
  <si>
    <t>PR5416DC</t>
  </si>
  <si>
    <t>PR5420DC</t>
  </si>
  <si>
    <t>FBE12DT</t>
  </si>
  <si>
    <t>Wilmington</t>
  </si>
  <si>
    <t>0683531037068</t>
  </si>
  <si>
    <t>FBE12MG</t>
  </si>
  <si>
    <t>0683531037075</t>
  </si>
  <si>
    <t>FBE12ST</t>
  </si>
  <si>
    <t>0683531039130</t>
  </si>
  <si>
    <t>FBE12CH</t>
  </si>
  <si>
    <t>0683531039147</t>
  </si>
  <si>
    <t>FBE12DC</t>
  </si>
  <si>
    <t>ERISERDT</t>
  </si>
  <si>
    <t>0683531037105</t>
  </si>
  <si>
    <t>ERISERMG</t>
  </si>
  <si>
    <t>0683531037112</t>
  </si>
  <si>
    <t>ERISERST</t>
  </si>
  <si>
    <t>0683531040297</t>
  </si>
  <si>
    <t>ERISERCH</t>
  </si>
  <si>
    <t>0683531040303</t>
  </si>
  <si>
    <t>ERISERDC</t>
  </si>
  <si>
    <r>
      <rPr>
        <sz val="14"/>
        <color rgb="FF000000"/>
        <rFont val="Calibri"/>
        <family val="2"/>
        <scheme val="minor"/>
      </rPr>
      <t xml:space="preserve">FOB: See location below
</t>
    </r>
    <r>
      <rPr>
        <b/>
        <sz val="14"/>
        <color rgb="FF000000"/>
        <rFont val="Calibri"/>
        <family val="2"/>
      </rPr>
      <t xml:space="preserve">Pricing effective  Nov 2, 2026
</t>
    </r>
    <r>
      <rPr>
        <sz val="14"/>
        <color rgb="FF000000"/>
        <rFont val="Calibri"/>
        <family val="2"/>
      </rPr>
      <t>Min. Weight - 43,000 lbs.
Max. Weight - 46,500 lbs.</t>
    </r>
  </si>
  <si>
    <t>DECK FASTENING</t>
  </si>
  <si>
    <t>LN FT PER</t>
  </si>
  <si>
    <t>SQ FT PER</t>
  </si>
  <si>
    <t>$/Bundle</t>
  </si>
  <si>
    <t>CONCEALoc® Hidden Fastener</t>
  </si>
  <si>
    <t>CLOCFAST</t>
  </si>
  <si>
    <t xml:space="preserve">CONCEALoc Hidden Fastener - Unit = 8 retail cartons 
@ 100 sq.ft. coverage each (175 CONCEALoc fasteners, 
184 screws and drive bit)                       </t>
  </si>
  <si>
    <t>Brown</t>
  </si>
  <si>
    <t>0683531003858</t>
  </si>
  <si>
    <t>CLOCBULK</t>
  </si>
  <si>
    <t xml:space="preserve">CONCEALoc Hidden Fastener - 
Bulk Bucket = 1,000 sq. ft. coverage 
(1750 CONCEALoc fasteners)                                   </t>
  </si>
  <si>
    <t>1 bucket</t>
  </si>
  <si>
    <t>0683531004428</t>
  </si>
  <si>
    <t>CLOCGUNPAIL</t>
  </si>
  <si>
    <t>CONCEALoc Hidden Fastener - 500 sq. ft. coverage 
(900 CONCEALoc fasteners) with collated pneumatic screws 
for use with Tiger Claw pneumatic installation tool</t>
  </si>
  <si>
    <t>0683531008372</t>
  </si>
  <si>
    <t>CLOCRBIT</t>
  </si>
  <si>
    <t>CONCEALoc Groove Cutting Router Bit</t>
  </si>
  <si>
    <t>0683531008334</t>
  </si>
  <si>
    <t>CLOCSCREW</t>
  </si>
  <si>
    <t>CONCEALoc Replacement Screws - 50 screws and drive bit per retail bag</t>
  </si>
  <si>
    <t>Black</t>
  </si>
  <si>
    <t>0683531008358</t>
  </si>
  <si>
    <t>CLOCLBKT</t>
  </si>
  <si>
    <t>CONCEALoc L-Bracket - for use as start/stop and butt seam clip - 
50 clips, 53 plank screws, 53 joist screws and drive bit per retail bag</t>
  </si>
  <si>
    <t>Tan</t>
  </si>
  <si>
    <t>0683531009225</t>
  </si>
  <si>
    <t>EDGELoc® Hidden Fastener - for use with Prime, Prime+, and Premier Decking</t>
  </si>
  <si>
    <t>ELOC55</t>
  </si>
  <si>
    <t xml:space="preserve">EDGELoc Hidden Fastener - Unit = 6 retail cartons 
@ 55 sq.ft. coverage each (96 EdgeLoc glass filled nylon fasteners with
96 preset 305SS screws and T15 drive bit)                       </t>
  </si>
  <si>
    <t>ELOC250</t>
  </si>
  <si>
    <t xml:space="preserve">EDGELoc Hidden Fastener - Unit = 2 retail cartons 
@ 250 sq.ft. coverage each (444 EdgeLoc glass filled nylon fasteners with
444 preset 305SS screws and T15 drive bit)                       </t>
  </si>
  <si>
    <t>ELOCBULK</t>
  </si>
  <si>
    <t>EDGELoc POP Display 
(includes 2 units ELOC55, 6 units ELOC 250)</t>
  </si>
  <si>
    <t>Cortex® for TimberTech® Composite Decking</t>
  </si>
  <si>
    <t>Reminder: Cortex has a 5 Unit minimum buy</t>
  </si>
  <si>
    <t>CTX100RCDW</t>
  </si>
  <si>
    <t>Cortex - 100 LF Reserve Driftwood (224 screws, 300 plugs, 2 bits)</t>
  </si>
  <si>
    <t>Direct</t>
  </si>
  <si>
    <t>0683531039079</t>
  </si>
  <si>
    <t>CTX100RCAL</t>
  </si>
  <si>
    <t>Cortex - 100 LF Reserve Antique Leather™ (224 screws, 300 plugs, 2 bits)</t>
  </si>
  <si>
    <t>Antique Leather™</t>
  </si>
  <si>
    <t>0683531040563</t>
  </si>
  <si>
    <t>CTX100RCDR</t>
  </si>
  <si>
    <t>Cortex - 100 LF Reserve Dark Roast™ (224 screws, 300 plugs, 2 bits)</t>
  </si>
  <si>
    <t>Dark Roast™</t>
  </si>
  <si>
    <t>0683531039109</t>
  </si>
  <si>
    <t>CTX100RCRC</t>
  </si>
  <si>
    <t>Cortex - 100 LN FT Reserve Reclaimed Chestnut (224 screws, 300 plugs, 2 bits)</t>
  </si>
  <si>
    <t>0683531048729</t>
  </si>
  <si>
    <t>CTX100LCAW</t>
  </si>
  <si>
    <t>Cortex - 100 LF Legacy Ashwood (224 screws, 300 plugs, 2 bits)</t>
  </si>
  <si>
    <t>0683531029278</t>
  </si>
  <si>
    <t>CTX100LCM</t>
  </si>
  <si>
    <t>Cortex - 100 LF Legacy Mocha (224 screws, 300 plugs, 2 bits)</t>
  </si>
  <si>
    <t>0683531029285</t>
  </si>
  <si>
    <t>CTX100LCP</t>
  </si>
  <si>
    <t>Cortex - 100 LF Legacy Pecan (224 screws, 300 plugs, 2 bits)</t>
  </si>
  <si>
    <t>0683531029292</t>
  </si>
  <si>
    <t>CTX100LCTW</t>
  </si>
  <si>
    <t>Cortex - 100 LF Legacy Tigerwood (224 screws, 300 plugs, 2 bits)</t>
  </si>
  <si>
    <t>0683531029308</t>
  </si>
  <si>
    <t>CTX100LCWC</t>
  </si>
  <si>
    <t>Cortex - 100 LF Legacy Whitewash Cedar™ (224 screws, 300 plugs, 2 bits)</t>
  </si>
  <si>
    <t>Whitewash Cedar™</t>
  </si>
  <si>
    <t>0683531033572</t>
  </si>
  <si>
    <t>CTX100LCE</t>
  </si>
  <si>
    <t>Cortex - 100 LF Legacy Espresso (224 screws, 300 plugs, 2 bits)</t>
  </si>
  <si>
    <t>0683531033589</t>
  </si>
  <si>
    <t>Cortex® for TimberTech® Composite Fascia</t>
  </si>
  <si>
    <t>CTXFAS100ST</t>
  </si>
  <si>
    <t>Cortex for Fascia - 50 LF Prime+ Sea Salt Gray (100 screws, 105 plugs, 1 counterbore, 1 bit)</t>
  </si>
  <si>
    <t>0683531056045</t>
  </si>
  <si>
    <t>CTXFAS100DC</t>
  </si>
  <si>
    <t>Cortex for Fascia - 50 LF Prime+ Dark Cocoa (100 screws, 105 plugs, 1 counterbore, 1 bit)</t>
  </si>
  <si>
    <t>0683531056052</t>
  </si>
  <si>
    <t>CTXFAS100CH</t>
  </si>
  <si>
    <t>Cortex for Fascia - 50 LF Prime+ Cocnut Husk (100 screws, 105 plugs, 1 counterbore, 1 bit)</t>
  </si>
  <si>
    <t>Cocnut Husk</t>
  </si>
  <si>
    <t>0683531056069</t>
  </si>
  <si>
    <t>CTXFAS100DT</t>
  </si>
  <si>
    <t>Cortex for Fascia - 50 LF Premier/Prime Dark Teak (100 screws, 105 plugs, 1 counterbore, 1 bit)</t>
  </si>
  <si>
    <t>0683531056076</t>
  </si>
  <si>
    <t>CTXFAS100MG</t>
  </si>
  <si>
    <t>Cortex for Fascia - 50 LF Premier/Prime Maritime Gray (100 screws, 105 plugs, 1 counterbore, 1 bit)</t>
  </si>
  <si>
    <t>0683531056083</t>
  </si>
  <si>
    <t>CTXFAS100NW</t>
  </si>
  <si>
    <t>Cortex for Fascia - 50 LF Terrain+ Natural White Oak (100 screws, 105 plugs, 1 counterbore, 1 bit)</t>
  </si>
  <si>
    <t>0683531056113</t>
  </si>
  <si>
    <t>CTXFAS100WO</t>
  </si>
  <si>
    <t>Cortex for Fascia - 50 LF Terrain+ Weathered Oak (100 screws, 105 plugs, 1 counterbore, 1 bit)</t>
  </si>
  <si>
    <t>0683531056120</t>
  </si>
  <si>
    <t>CTXFAS100DO</t>
  </si>
  <si>
    <t>Cortex for Fascia - 50 LF Terrain+ Dark Oak (100 screws, 105 plugs, 1 counterbore, 1 bit)</t>
  </si>
  <si>
    <t>0683531056137</t>
  </si>
  <si>
    <t>CTXFAS100AL</t>
  </si>
  <si>
    <t>Cortex for Fascia - 50 LF Reserve Antique Leather (100 screws, 105 plugs, 1 counterbore, 1 bit)</t>
  </si>
  <si>
    <t>0683531056144</t>
  </si>
  <si>
    <t>CTXFAS100DR</t>
  </si>
  <si>
    <t>Cortex for Fascia - 50 LF Resevre Dark Roast (100 screws, 105 plugs, 1 counterbore, 1 bit)</t>
  </si>
  <si>
    <t>0683531056151</t>
  </si>
  <si>
    <t>CTXFAS100DW</t>
  </si>
  <si>
    <t>Cortex for Fascia - 50 LF Resevre Driftwood (100 screws, 105 plugs, 1 counterbore, 1 bit)</t>
  </si>
  <si>
    <t>0683531056168</t>
  </si>
  <si>
    <t>CTXFAS100RC</t>
  </si>
  <si>
    <t>Cortex for Fascia - 50 LF Resevre Relaimed Chestnut (100 screws, 105 plugs, 1 counterbore, 1 bit)</t>
  </si>
  <si>
    <t>0683531056175</t>
  </si>
  <si>
    <t>CTXFAS100AS</t>
  </si>
  <si>
    <t>Cortex for Fascia - 50 LF Legacy Ashwood (100 screws, 105 plugs, 1 counterbore, 1 bit)</t>
  </si>
  <si>
    <t>0683531056182</t>
  </si>
  <si>
    <t>CTXFAS100E</t>
  </si>
  <si>
    <t>Cortex for Fascia - 50 LF Legacy Espresso (100 screws, 105 plugs, 1 counterbore, 1 bit)</t>
  </si>
  <si>
    <t>0683531056199</t>
  </si>
  <si>
    <t>CTXFAS100M</t>
  </si>
  <si>
    <t>Cortex for Fascia - 50 LF Legacy Mocha (100 screws, 105 plugs, 1 counterbore, 1 bit)</t>
  </si>
  <si>
    <t>0683531057820</t>
  </si>
  <si>
    <t>CTXFAS100P</t>
  </si>
  <si>
    <t>Cortex for Fascia - 50 LF Legacy Pecan (100 screws, 105 plugs, 1 counterbore, 1 bit)</t>
  </si>
  <si>
    <t>0683531056212</t>
  </si>
  <si>
    <t>CTXFAS100TW</t>
  </si>
  <si>
    <t>Cortex for Fascia - 50 LF Legacy Tigerwood (100 screws, 105 plugs, 1 counterbore, 1 bit)</t>
  </si>
  <si>
    <t>0683531056229</t>
  </si>
  <si>
    <t>CTXFAS100WC</t>
  </si>
  <si>
    <t>Cortex for Fascia - 50 LF Legacy  Whitewash Cedar (100 screws, 105 plugs, 1 counterbore, 1 bit)</t>
  </si>
  <si>
    <t>0683531056236</t>
  </si>
  <si>
    <t>Collated Cortex® for TimberTech® Composite Decking</t>
  </si>
  <si>
    <t>CTC100LFNO</t>
  </si>
  <si>
    <t>Collated Cortex - 100 LF Premier+ Natural Oak (224 screws, 320 plugs, 2 bits)</t>
  </si>
  <si>
    <t>Natural Oak</t>
  </si>
  <si>
    <t>0683531052795</t>
  </si>
  <si>
    <r>
      <t>CTC100LF</t>
    </r>
    <r>
      <rPr>
        <sz val="11"/>
        <rFont val="Aptos Narrow"/>
        <family val="2"/>
      </rPr>
      <t>PMG</t>
    </r>
  </si>
  <si>
    <t>Collated Cortex - 100 LF Premier/Prime Maritime Gray™ (224 screws, 320 plugs, 2 bits, 1 drilling guide)</t>
  </si>
  <si>
    <t>0683531056274</t>
  </si>
  <si>
    <r>
      <rPr>
        <sz val="12"/>
        <color rgb="FF000000"/>
        <rFont val="Calibri"/>
        <family val="2"/>
        <scheme val="minor"/>
      </rPr>
      <t>CTC100LF</t>
    </r>
    <r>
      <rPr>
        <sz val="11"/>
        <color rgb="FF000000"/>
        <rFont val="Aptos Narrow"/>
        <family val="2"/>
      </rPr>
      <t>PDT</t>
    </r>
  </si>
  <si>
    <t>Collated Cortex - 100 LF Premier/Prime Dark Teak™ (224 screws, 320 plugs, 2 bits, 1 drilling guide)</t>
  </si>
  <si>
    <t>0683531056328</t>
  </si>
  <si>
    <t>CTC100LFST</t>
  </si>
  <si>
    <t>Collated Cortex - 100 LF Prime+ Sea Salt Gray (224 screws, 320 plugs, 2 bits, 1 drilling guide)</t>
  </si>
  <si>
    <t>0683531056366</t>
  </si>
  <si>
    <t>CTC100LFDC</t>
  </si>
  <si>
    <t>Collated Cortex - 100 LF Prime+ Dark Cocoa (224 screws, 320 plugs, 2 bits, 1 drilling guide)</t>
  </si>
  <si>
    <t>0683531056403</t>
  </si>
  <si>
    <t>CTC100LFCH</t>
  </si>
  <si>
    <t>Collated Cortex - 100 LF Prime+ Cocnut Husk (224 screws, 320 plugs, 2 bits, 1 drilling guide)</t>
  </si>
  <si>
    <t>0683531056441</t>
  </si>
  <si>
    <t>CTC100LFWO</t>
  </si>
  <si>
    <t>Collated Cortex - 100 LF Terrain+ Weathered Oak (224 screws, 320 plugs, 2 bits, 1 drilling guide)</t>
  </si>
  <si>
    <t>0683531051323</t>
  </si>
  <si>
    <t>CTC100LFNW</t>
  </si>
  <si>
    <t>Collated Cortex - 100 LF Terrain+ Natural White Oak (224 screws, 320 plugs, 2 bits, 1 drilling guide)</t>
  </si>
  <si>
    <t>0683531051347</t>
  </si>
  <si>
    <t>CTC100LFDO</t>
  </si>
  <si>
    <t>Collated Cortex - 100 LF Terrain+ Dark Oak (224 screws, 320 plugs, 2 bits, 1 drilling guide)</t>
  </si>
  <si>
    <t>0683531051316</t>
  </si>
  <si>
    <t>CTC100LFDW</t>
  </si>
  <si>
    <t>Collated Cortex - 100 LF Reserve Driftwood (224 screws, 320 plugs, 2 bits)</t>
  </si>
  <si>
    <t>0683531049870</t>
  </si>
  <si>
    <t>CTC100LFAL</t>
  </si>
  <si>
    <t>Collated Cortex - 100 LF Reserve Antique Leather™ (224 screws, 320 plugs, 2 bits)</t>
  </si>
  <si>
    <t>0683531049887</t>
  </si>
  <si>
    <t>CTC100LFDR</t>
  </si>
  <si>
    <t>Collated Cortex - 100 LF Reserve Dark Roast™ (224 screws, 320 plugs, 2 bits)</t>
  </si>
  <si>
    <t>0683531049894</t>
  </si>
  <si>
    <t>CTC100LFRC</t>
  </si>
  <si>
    <t>Collated Cortex - 100 LN FT Reserve Reclaimed Chestnut (224 screws, 320 plugs, 2 bits)</t>
  </si>
  <si>
    <t>0683531049900</t>
  </si>
  <si>
    <t>CTC100LFAW</t>
  </si>
  <si>
    <t>Collated Cortex - 100 LF Legacy Ashwood (224 screws, 320 plugs, 2 bits)</t>
  </si>
  <si>
    <t>0683531049917</t>
  </si>
  <si>
    <t>CTC100LFM</t>
  </si>
  <si>
    <t>Collated Cortex - 100 LF Legacy Mocha (224 screws, 320 plugs, 2 bits)</t>
  </si>
  <si>
    <t>0683531049924</t>
  </si>
  <si>
    <t>CTC100LFP</t>
  </si>
  <si>
    <t>Collated Cortex - 100 LF Legacy Pecan (224 screws, 320 plugs, 2 bits)</t>
  </si>
  <si>
    <t>0683531049931</t>
  </si>
  <si>
    <t>CTC100LFTW</t>
  </si>
  <si>
    <t>Collated Cortex - 100 LF Legacy Tigerwood (224 screws, 320 plugs, 2 bits)</t>
  </si>
  <si>
    <t>0683531049948</t>
  </si>
  <si>
    <t>CTC100LFWC</t>
  </si>
  <si>
    <t>Collated Cortex - 100 LF Legacy Whitewash Cedar™ (224 screws, 320 plugs, 2 bits)</t>
  </si>
  <si>
    <t>0683531049955</t>
  </si>
  <si>
    <t>CTC100LFE</t>
  </si>
  <si>
    <t>Collated Cortex - 100 LF Legacy Espresso (224 screws, 320 plugs, 2 bits)</t>
  </si>
  <si>
    <t>0683531049962</t>
  </si>
  <si>
    <r>
      <t>CTC300SF</t>
    </r>
    <r>
      <rPr>
        <sz val="11"/>
        <rFont val="Aptos Narrow"/>
        <family val="2"/>
      </rPr>
      <t>PMG</t>
    </r>
  </si>
  <si>
    <t>Collated Cortex - 300 SQ FT Premier &amp; Prime Maritime Gray™ (1,050 screws, 1,200 plugs, 6 bits, 1 drilling guide)</t>
  </si>
  <si>
    <t>Maritime Gray™</t>
  </si>
  <si>
    <t>0683531056281</t>
  </si>
  <si>
    <r>
      <rPr>
        <sz val="12"/>
        <color rgb="FF000000"/>
        <rFont val="Calibri"/>
        <family val="2"/>
        <scheme val="minor"/>
      </rPr>
      <t>CTC300SF</t>
    </r>
    <r>
      <rPr>
        <sz val="11"/>
        <color rgb="FF000000"/>
        <rFont val="Aptos Narrow"/>
        <family val="2"/>
      </rPr>
      <t>PDT</t>
    </r>
  </si>
  <si>
    <t>Collated Cortex - 300 SQ FT Premier &amp; Prime Dark Teak™ (1,050 screws, 1,200 plugs, 6 bits, 1 drilling guide)</t>
  </si>
  <si>
    <t>Dark Teak™</t>
  </si>
  <si>
    <t>0683531056335</t>
  </si>
  <si>
    <t>CTC300SFST</t>
  </si>
  <si>
    <t>Collated Cortex - 300 SQ FT Prime+ Sea Salt Gray (1,050 screws, 1,200 plugs, 6 bits, 1 drilling guide)</t>
  </si>
  <si>
    <t>0683531056373</t>
  </si>
  <si>
    <t>CTC300SFDC</t>
  </si>
  <si>
    <t>Collated Cortex - 300 SQ FT Prime+ Dark Cocoa (1,050 screws, 1,200 plugs, 6 bits, 1 drilling guide)</t>
  </si>
  <si>
    <t>0683531056410</t>
  </si>
  <si>
    <t>CTC300SFCH</t>
  </si>
  <si>
    <t>Collated Cortex - 300 SQ FT Prime+ Cocnut Husk (1,050 screws, 1,200 plugs, 6 bits, 1 drilling guide)</t>
  </si>
  <si>
    <t>0683531056458</t>
  </si>
  <si>
    <t>CTC300SFWO</t>
  </si>
  <si>
    <t>Collated Cortex - 300 SQ FT Terrain+ Weathered Oak (1,050 screws, 1,200 plugs, 6 bits, 1 drilling guide)</t>
  </si>
  <si>
    <t>0683531051354</t>
  </si>
  <si>
    <t>CTC300SFNW</t>
  </si>
  <si>
    <t>Collated Cortex - 300 SQ FT Terrain+ Natural White Oak (1,050 screws, 1,200 plugs, 6 bits, 1 drilling guide)</t>
  </si>
  <si>
    <t>0683531051309</t>
  </si>
  <si>
    <t>CTC300SFDO</t>
  </si>
  <si>
    <t>Collated Cortex - 300 SQ FT Terrain+ Dark Oak (1,050 screws, 1,200 plugs, 6 bits, 1 drilling guide)</t>
  </si>
  <si>
    <t>0683531051330</t>
  </si>
  <si>
    <t>CTC300SFDW</t>
  </si>
  <si>
    <t>Collated Cortex - 300 SQ FT Reserve Driftwood (1,050 screws, 1,200 plugs, 6 bits)</t>
  </si>
  <si>
    <t>0683531049993</t>
  </si>
  <si>
    <t>CTC300SFAL</t>
  </si>
  <si>
    <t>Collated Cortex - 300 SQ FT Reserve Antique Leather™ (1,050 screws, 1,200 plugs, 6 bits)</t>
  </si>
  <si>
    <t>0683531050005</t>
  </si>
  <si>
    <t>CTC300SFDR</t>
  </si>
  <si>
    <t>Collated Cortex - 300 SQ FT Reserve Dark Roast™ (1,050 screws, 1,200 plugs, 6 bits)</t>
  </si>
  <si>
    <t>0683531050012</t>
  </si>
  <si>
    <t>CTC300SFRC</t>
  </si>
  <si>
    <t>Collated Cortex - 300 SQ FT Reserve Reclaimed Chestnut (1,050 screws, 1,200 plugs, 6 bits)</t>
  </si>
  <si>
    <t>0683531050029</t>
  </si>
  <si>
    <t>CTC300SFAS</t>
  </si>
  <si>
    <t>Collated Cortex - 300 SQ FT Legacy Ashwood (1,050 screws, 1,200 plugs, 6 bits)</t>
  </si>
  <si>
    <t>0683531050036</t>
  </si>
  <si>
    <t>CTC300SFM</t>
  </si>
  <si>
    <t>Collated Cortex - 300 SQ FT Legacy Mocha (1,050 screws, 1,200 plugs, 6 bits)</t>
  </si>
  <si>
    <t>0683531050043</t>
  </si>
  <si>
    <t>CTC300SFP</t>
  </si>
  <si>
    <t>Collated Cortex - 300 SQ FT Legacy Pecan (1,050 screws, 1,200 plugs, 6 bits)</t>
  </si>
  <si>
    <t>0683531050050</t>
  </si>
  <si>
    <t>CTC300SFTW</t>
  </si>
  <si>
    <t>Collated Cortex - 300 SQ FT Legacy Tigerwood (1,050 screws, 1,200 plugs, 6 bits)</t>
  </si>
  <si>
    <t>0683531050067</t>
  </si>
  <si>
    <t>CTC300SFWC</t>
  </si>
  <si>
    <t>Collated Cortex - 300 SQ FT Legacy Whitewash Cedar™ (1,050 screws, 1,200 plugs, 6 bits)</t>
  </si>
  <si>
    <t>0683531050074</t>
  </si>
  <si>
    <t>CTC300SFE</t>
  </si>
  <si>
    <t>Collated Cortex - 300 SQ FT Legacy Espresso (1,050 screws, 1,200 plugs, 6 bits)</t>
  </si>
  <si>
    <t>0683531050081</t>
  </si>
  <si>
    <t>Cortex® Plugs sold separately for TimberTech® Composite Decking (Does not include Screws)</t>
  </si>
  <si>
    <t>CTC80PCDW</t>
  </si>
  <si>
    <t>Collated Cortex ® 80 Plug Pack Reserve Driftwood (no bit, no screws)</t>
  </si>
  <si>
    <t>0683531056632</t>
  </si>
  <si>
    <t>CTC80PCAL</t>
  </si>
  <si>
    <t>Collated Cortex ® 80 Plug Pack Reserve  Antique Leather (no bit, no screws)</t>
  </si>
  <si>
    <t>0683531056649</t>
  </si>
  <si>
    <t>CTC80PCDR</t>
  </si>
  <si>
    <t>Collated Cortex ® 80 Plug Pack Reserve  Dark Roast (no bit, no screws)</t>
  </si>
  <si>
    <t>0683531056656</t>
  </si>
  <si>
    <t>CTC80PCRC</t>
  </si>
  <si>
    <t>Collated Cortex ® 80 Plug Pack Reserve  Reclaimed Chestnut (no bit, no screws)</t>
  </si>
  <si>
    <t>0683531056663</t>
  </si>
  <si>
    <t>CTC80PCAS</t>
  </si>
  <si>
    <t>Collated Cortex ® 80 Plug Pack Legacy  Ashwood  (no bit, no screws)</t>
  </si>
  <si>
    <t xml:space="preserve">Ashwood </t>
  </si>
  <si>
    <t>0683531056670</t>
  </si>
  <si>
    <t>CTC80PCE</t>
  </si>
  <si>
    <t>Collated Cortex ® 80 Plug Pack Legacy  Espresso (no bit, no screws)</t>
  </si>
  <si>
    <t>0683531056687</t>
  </si>
  <si>
    <t>CTC80PCM</t>
  </si>
  <si>
    <t>Collated Cortex ® 80 Plug Pack Legacy  Mocha (no bit, no screws)</t>
  </si>
  <si>
    <t>0683531056694</t>
  </si>
  <si>
    <t>CTC80PCP</t>
  </si>
  <si>
    <t>Collated Cortex ® 80 Plug Pack Legacy  Pecan (no bit, no screws)</t>
  </si>
  <si>
    <t>0683531056700</t>
  </si>
  <si>
    <t>CTC80PCTW</t>
  </si>
  <si>
    <t>Collated Cortex ® 80 Plug Pack Legacy  Tigerwood (no bit, no screws)</t>
  </si>
  <si>
    <t>0683531056717</t>
  </si>
  <si>
    <t>CTC80PCWC</t>
  </si>
  <si>
    <t>Collated Cortex ® 80 Plug Pack Legacy  Whitewash Cedar (no bit, no screws)</t>
  </si>
  <si>
    <t>0683531056724</t>
  </si>
  <si>
    <t>CTC80PCWO</t>
  </si>
  <si>
    <t>Collated Cortex ® 80 Plug Pack Terrain+ Weathered Oak (no bit, no screws)</t>
  </si>
  <si>
    <t>0683531056755</t>
  </si>
  <si>
    <t>CTC80PCDO</t>
  </si>
  <si>
    <t>Collated Cortex ® 80 Plug Pack Terrain+ Dark Oak (no bit, no screws)</t>
  </si>
  <si>
    <t>0683531056762</t>
  </si>
  <si>
    <t>CTC80PCNW</t>
  </si>
  <si>
    <t>Collated Cortex ® 80 Plug Pack Terrain+ Natural White Oak (no bit, no screws)</t>
  </si>
  <si>
    <t>0683531056779</t>
  </si>
  <si>
    <t>CTC80PCDT</t>
  </si>
  <si>
    <t>Collated Cortex ® 80 Plug Pack Premier &amp; Prime Dark Teak  (no bit, no screws)</t>
  </si>
  <si>
    <t xml:space="preserve">Dark Teak </t>
  </si>
  <si>
    <t>0683531056731</t>
  </si>
  <si>
    <t>CTC80PCMG</t>
  </si>
  <si>
    <t>Collated Cortex ® 80 Plug Pack Premier &amp; Prime Maritime Gray (no bit, no screws)</t>
  </si>
  <si>
    <t>0683531056748</t>
  </si>
  <si>
    <t>CTC80PCCH</t>
  </si>
  <si>
    <t>Collated Cortex ® 80 Plug Pack Prime+ Coconut Husk (no bit, no screws)</t>
  </si>
  <si>
    <t>0683531056953</t>
  </si>
  <si>
    <t>CTC80PCDC</t>
  </si>
  <si>
    <t>Collated Cortex ® 80 Plug Pack  Prime+  Dark Cocoa  (no bit, no screws)</t>
  </si>
  <si>
    <t>0683531056960</t>
  </si>
  <si>
    <t>CTC80PCST</t>
  </si>
  <si>
    <t>Collated Cortex ® 80 Plug Pack Prime+ Sea Salt Gray  (no bit, no screws)</t>
  </si>
  <si>
    <t>0683531056977</t>
  </si>
  <si>
    <t>CTC400PCTW</t>
  </si>
  <si>
    <t>Collated Cortex ® 400 Plug Pack Legacy  Tigerwood (1 bit)</t>
  </si>
  <si>
    <t>0683531055727</t>
  </si>
  <si>
    <t>CTC400PCM</t>
  </si>
  <si>
    <t>Collated Cortex ® 400 Plug Pack Legacy  Mocha (1 bit)</t>
  </si>
  <si>
    <t>0683531055734</t>
  </si>
  <si>
    <t>CTC400PCE</t>
  </si>
  <si>
    <t>Collated Cortex ® 400 Plug Pack Legacy  Espresso (1 bit)</t>
  </si>
  <si>
    <t>0683531055741</t>
  </si>
  <si>
    <t>CTC400PCAS</t>
  </si>
  <si>
    <t>Collated Cortex ® 400 Plug Pack Legacy  Ashwood (1 bit)</t>
  </si>
  <si>
    <t>0683531055758</t>
  </si>
  <si>
    <t>CTC400PCWC</t>
  </si>
  <si>
    <t>Collated Cortex ® 400 Plug Pack Legacy  Whitewash Cedar (1 bit)</t>
  </si>
  <si>
    <t>0683531055765</t>
  </si>
  <si>
    <t>CTC400PCP</t>
  </si>
  <si>
    <t>Collated Cortex ® 400 Plug Pack Legacy  Pecan (1 bit)</t>
  </si>
  <si>
    <t>0683531055772</t>
  </si>
  <si>
    <t>CTC400PCDW</t>
  </si>
  <si>
    <t>Collated Cortex ® 400 Plug Pack Reserve Driftwood (1 bit)</t>
  </si>
  <si>
    <t>0683531055789</t>
  </si>
  <si>
    <t>CTC400PCAL</t>
  </si>
  <si>
    <t>Collated Cortex ® 400 Plug Pack Reserve  Antique Leather (1 bit)</t>
  </si>
  <si>
    <t>0683531055796</t>
  </si>
  <si>
    <t>CTC400PCDR</t>
  </si>
  <si>
    <t>Collated Cortex ® 400 Plug Pack Reserve  Dark Roast (1 bit)</t>
  </si>
  <si>
    <t>0683531055802</t>
  </si>
  <si>
    <t>CTC400PCRC</t>
  </si>
  <si>
    <t>Collated Cortex ® 400 Plug Pack Reserve  Reclaimed Chestnut (1 bit)</t>
  </si>
  <si>
    <t>0683531055819</t>
  </si>
  <si>
    <t>CTC400PCPMG</t>
  </si>
  <si>
    <t>Collated Cortex ® 400 Plug Pack Premier &amp; Prime Maritime Gray (1 bit)</t>
  </si>
  <si>
    <t>0683531056250</t>
  </si>
  <si>
    <r>
      <t>CTC400PC</t>
    </r>
    <r>
      <rPr>
        <sz val="11"/>
        <rFont val="Aptos Narrow"/>
        <family val="2"/>
      </rPr>
      <t>PDT</t>
    </r>
  </si>
  <si>
    <t>Collated Cortex ® 400 Plug Pack Premier &amp; Prime Dark Teak (1 bit)</t>
  </si>
  <si>
    <t>0683531056304</t>
  </si>
  <si>
    <t>CTC400PCST</t>
  </si>
  <si>
    <t>Collated Cortex ® 400 Plug Pack Prime+ Sea Salt Gray (1 bit)</t>
  </si>
  <si>
    <t>0683531056359</t>
  </si>
  <si>
    <t>CTC400PCDC</t>
  </si>
  <si>
    <t>Collated Cortex ® 400 Plug Pack Prime+ Dark Cocoa (1 bit)</t>
  </si>
  <si>
    <t>0683531056397</t>
  </si>
  <si>
    <t>CTC400PCCH</t>
  </si>
  <si>
    <t>Collated Cortex ® 400 Plug Pack Prime+ Cocnut Husk (1 bit)</t>
  </si>
  <si>
    <t>0683531056434</t>
  </si>
  <si>
    <t>CTC400PCWO</t>
  </si>
  <si>
    <t>Collated Cortex ® 400 Plug Pack Terrain+ Weathered Oak (1 bit)</t>
  </si>
  <si>
    <t>0683531055840</t>
  </si>
  <si>
    <t>CTC400PCDO</t>
  </si>
  <si>
    <t>Collated Cortex ® 400 Plug Pack Terrain+ Dark Oak (1 bit)</t>
  </si>
  <si>
    <t>0683531055857</t>
  </si>
  <si>
    <t>CTC400PCNW</t>
  </si>
  <si>
    <t>Collated Cortex ® 400 Plug Pack Terrain+ Natural White Oak (1 bit)</t>
  </si>
  <si>
    <t>0683531055864</t>
  </si>
  <si>
    <t>$/piece</t>
  </si>
  <si>
    <t>$/Unit</t>
  </si>
  <si>
    <t>Cortex® for TimberTech® Advanced PVC Decking</t>
  </si>
  <si>
    <t>CTX100SFBS</t>
  </si>
  <si>
    <t>Cortex - 100 SQ FT Harvest Brownstone (350 screws, 400 plugs, 3 bits)</t>
  </si>
  <si>
    <t>0683531031646</t>
  </si>
  <si>
    <t>CTX100SFSG</t>
  </si>
  <si>
    <t>Cortex - 100 SQ FT Harvest Slate Gray (350 screws, 400 plugs, 3 bits)</t>
  </si>
  <si>
    <t>0683531031653</t>
  </si>
  <si>
    <t>CTX100SFKO</t>
  </si>
  <si>
    <t>Cortex - 100 SQ FT Harvest Kona (350 screws, 400 plugs, 3 bits)</t>
  </si>
  <si>
    <t>Kona</t>
  </si>
  <si>
    <t>0683531031660</t>
  </si>
  <si>
    <t>CTX100SFMH</t>
  </si>
  <si>
    <t>Cortex - 100 SQ FT Vintage Mahogany (350 screws, 400 plugs, 3 bits)</t>
  </si>
  <si>
    <t>0683531031752</t>
  </si>
  <si>
    <t>CTX100SFCY</t>
  </si>
  <si>
    <t>Cortex - 100 SQ FT Vintage Cypress (350 screws, 400 plugs, 3 bits)</t>
  </si>
  <si>
    <t>Cypress</t>
  </si>
  <si>
    <t>0683531031769</t>
  </si>
  <si>
    <t>CTX100SFDH</t>
  </si>
  <si>
    <t>Cortex - 100 SQ FT Vintage Dark Hickory (350 screws, 400 plugs, 3 bits)</t>
  </si>
  <si>
    <t>0683531031776</t>
  </si>
  <si>
    <t>CTX100SFCS</t>
  </si>
  <si>
    <t>Cortex - 100 SQ FT Vintage Coastline® (350 screws, 400 plugs, 3 bits)</t>
  </si>
  <si>
    <t>Coastline®</t>
  </si>
  <si>
    <t>0683531033596</t>
  </si>
  <si>
    <t>CTX100SFEW</t>
  </si>
  <si>
    <t>Cortex - 100 SQ FT Vintage English Walnut™ (350 screws, 400 plugs, 3 bits)</t>
  </si>
  <si>
    <t>English Walnut™</t>
  </si>
  <si>
    <t>0683531033602</t>
  </si>
  <si>
    <t>CTX100SFWT</t>
  </si>
  <si>
    <t>Cortex - 100 SQ FT Vintage Weathered Teak™ (350 screws, 400 plugs, 3 bits)</t>
  </si>
  <si>
    <t>Weathered Teak™</t>
  </si>
  <si>
    <t>0683531033619</t>
  </si>
  <si>
    <t>CTX300SFBS</t>
  </si>
  <si>
    <t>Cortex - 300 SQ FT Harvest Brownstone (1,050 screws, 1,200 plugs, 6 bits)</t>
  </si>
  <si>
    <t>0683531031783</t>
  </si>
  <si>
    <t>CTX300SFSG</t>
  </si>
  <si>
    <t>Cortex - 300 SQ FT Harvest Slate Gray (1,050 screws, 1,200 plugs, 6 bits)</t>
  </si>
  <si>
    <t>0683531031790</t>
  </si>
  <si>
    <t>CTX300HCKOAAT</t>
  </si>
  <si>
    <t>Cortex - 300 SQ FT Harvest Kona (1,050 screws, 1,200 plugs, 6 bits)</t>
  </si>
  <si>
    <t>0683531030786</t>
  </si>
  <si>
    <t>CTX300SFMH</t>
  </si>
  <si>
    <t>Cortex - 300 SQ FT Vintage Mahogany (1,050 screws, 1,200 plugs, 6 bits)</t>
  </si>
  <si>
    <t>0683531031820</t>
  </si>
  <si>
    <t>CTX300SFCY</t>
  </si>
  <si>
    <t>Cortex - 300 SQ FT Vintage Cypress (1,050 screws, 1,200 plugs, 6 bits)</t>
  </si>
  <si>
    <t>0683531031837</t>
  </si>
  <si>
    <t>CTX300SFDH</t>
  </si>
  <si>
    <t>Cortex - 300 SQ FT Vintage Dark Hickory (1,050 screws, 1,200 plugs, 6 bits)</t>
  </si>
  <si>
    <t>0683531031844</t>
  </si>
  <si>
    <t>CTX300SFCS</t>
  </si>
  <si>
    <t>Cortex - 300 SQ FT Vintage Coastline® (1,050 screws, 1,200 plugs, 6 bits)</t>
  </si>
  <si>
    <t>0683531033626</t>
  </si>
  <si>
    <t>CTX300SFEW</t>
  </si>
  <si>
    <t>Cortex - 300 SQ FT Vintage English Walnut™ (1,050 screws, 1,200 plugs, 6 bits)</t>
  </si>
  <si>
    <t>0683531033633</t>
  </si>
  <si>
    <t>CTX300SFWT</t>
  </si>
  <si>
    <t>Cortex - 300 SQ FT Vintage Weathered Teak™ (1,050 screws, 1,200 plugs, 6 bits)</t>
  </si>
  <si>
    <t>0683531033640</t>
  </si>
  <si>
    <t>Collated Cortex® for TimberTech® Advanced PVC Decking</t>
  </si>
  <si>
    <t>CTC100SFBS</t>
  </si>
  <si>
    <t>Collated Cortex - 100 SQ FT Harvest Brownstone (350 screws, 400 plugs, 3 bits)</t>
  </si>
  <si>
    <t>0683531032179</t>
  </si>
  <si>
    <t>CTC100SFSG</t>
  </si>
  <si>
    <t>Collated Cortex - 100 SQ FT Harvest Slate Gray (350 screws, 400 plugs, 3 bits)</t>
  </si>
  <si>
    <t>0683531032186</t>
  </si>
  <si>
    <t>CTC100SFKO</t>
  </si>
  <si>
    <t>Collated Cortex - 100 SQ FT Harvest Kona (350 screws, 400 plugs, 3 bits)</t>
  </si>
  <si>
    <t>0683531038645</t>
  </si>
  <si>
    <t>CTC100SFTWH</t>
  </si>
  <si>
    <t>Collated Cortex - 100 SQ FT Harvest+ Toasted Wheat (350 screws, 400 plugs, 3 bits)</t>
  </si>
  <si>
    <t>0683531055871</t>
  </si>
  <si>
    <t>CTC100SFTBG</t>
  </si>
  <si>
    <t>Collated Cortex - 100 SQ FT Harvest+ Timber Gray (350 screws, 400 plugs, 3 bits)</t>
  </si>
  <si>
    <t>0683531055918</t>
  </si>
  <si>
    <t>CTC100SFCG</t>
  </si>
  <si>
    <t>Collated Cortex - 100 SQ FT Landmark Castle Gate™ (350 screws, 400 plugs, 3 bits)</t>
  </si>
  <si>
    <t>Castle Gate™</t>
  </si>
  <si>
    <t>0683531043021</t>
  </si>
  <si>
    <t>CTC100SFAW</t>
  </si>
  <si>
    <t>Collated Cortex - 100 SQ FT Landmark American Walnut™ (350 screws, 400 plugs, 3 bits)</t>
  </si>
  <si>
    <t>American Walnut™</t>
  </si>
  <si>
    <t>0683531043038</t>
  </si>
  <si>
    <t>CTC100SFFW</t>
  </si>
  <si>
    <t>Collated Cortex - 100 SQ FT Landmark French White Oak™ (350 screws, 400 plugs, 3 bits)</t>
  </si>
  <si>
    <t>French White Oak™</t>
  </si>
  <si>
    <t>0683531043045</t>
  </si>
  <si>
    <t>CTC100SFBD</t>
  </si>
  <si>
    <t>Collated Cortex - 100 SQ FT Landmark Boardwalk (350 screws, 400 plugs, 3 bits)</t>
  </si>
  <si>
    <t>0683531048712</t>
  </si>
  <si>
    <t>CTC300SFCG</t>
  </si>
  <si>
    <t>Collated Cortex - 300 SQ FT Landmark Castle Gate™ (1,050 screws, 1,200 plugs, 6 bits)</t>
  </si>
  <si>
    <t>0683531043052</t>
  </si>
  <si>
    <t>CTC300SFAW</t>
  </si>
  <si>
    <t>Collated Cortex - 300 SQ FT Landmark American Walnut™ (1,050 screws, 1,200 plugs, 6 bits)</t>
  </si>
  <si>
    <t>0683531043069</t>
  </si>
  <si>
    <t>CTC300SFFW</t>
  </si>
  <si>
    <t>Collated Cortex - 300 SQ FT Landmark French White Oak™ (1,050 screws, 1,200 plugs, 6 bits)</t>
  </si>
  <si>
    <t>0683531043076</t>
  </si>
  <si>
    <t>CTC300SFBD</t>
  </si>
  <si>
    <t>Collated Cortex - 300 SQ FT Landmark Boardwalk (1,050 screws, 1200 plugs, 6 bits)</t>
  </si>
  <si>
    <t>0683531048705</t>
  </si>
  <si>
    <t>CTC100SFMH</t>
  </si>
  <si>
    <t>Collated Cortex - 100 SQ FT Vintage Mahogany (350 screws, 400 plugs, 3 bits)</t>
  </si>
  <si>
    <t>0683531032193</t>
  </si>
  <si>
    <t>CTC100SFCY</t>
  </si>
  <si>
    <t>Collated Cortex - 100 SQ FT Vintage Cypress (350 screws, 400 plugs, 3 bits)</t>
  </si>
  <si>
    <t>0683531035439</t>
  </si>
  <si>
    <t>CTC100SFDH</t>
  </si>
  <si>
    <t>Collated Cortex - 100 SQ FT Vintage Dark Hickory (350 screws, 400 plugs, 3 bits)</t>
  </si>
  <si>
    <t>0683531035446</t>
  </si>
  <si>
    <t>CTC100SFCS</t>
  </si>
  <si>
    <t>Collated Cortex - 100 SQ FT Vintage Coastline® (350 screws, 400 plugs, 3 bits)</t>
  </si>
  <si>
    <t>0683531035453</t>
  </si>
  <si>
    <t>CTC100SFEW</t>
  </si>
  <si>
    <t>Collated Cortex - 100 SQ FT Vintage English Walnut™ (350 screws, 400 plugs, 3 bits)</t>
  </si>
  <si>
    <t>0683531035460</t>
  </si>
  <si>
    <t>CTC100SFWT</t>
  </si>
  <si>
    <t>Collated Cortex - 100 SQ FT Vintage Weathered Teak™ (350 screws, 400 plugs, 3 bits)</t>
  </si>
  <si>
    <t>0683531035477</t>
  </si>
  <si>
    <t>CTC300SFBS</t>
  </si>
  <si>
    <t>Collated Cortex - 300 SQ FT Harvest Brownstone (1,050 screws, 1,200 plugs, 6 bits)</t>
  </si>
  <si>
    <t>0683531032209</t>
  </si>
  <si>
    <t>CTC300SFSG</t>
  </si>
  <si>
    <t>Collated Cortex - 300 SQ FT Harvest Slate Gray (1,050 screws, 1,200 plugs, 6 bits)</t>
  </si>
  <si>
    <t>0683531032216</t>
  </si>
  <si>
    <t>CTC300SFKO</t>
  </si>
  <si>
    <t>Collated Cortex - 300 SQ FT Harvest Kona (1,050 screws, 1,200 plugs, 6 bits)</t>
  </si>
  <si>
    <t>0683531038720</t>
  </si>
  <si>
    <t>CTC300SFTWH</t>
  </si>
  <si>
    <t>Collated Cortex - 300 SQ FT Harvest+ Toasted Wheat (1,050 screws, 1,200 plugs, 6 bits)</t>
  </si>
  <si>
    <t>0683531055888</t>
  </si>
  <si>
    <t>CTC300SFTBG</t>
  </si>
  <si>
    <t>Collated Cortex - 300 SQ FT Harvest+ Timber Gray (1,050 screws, 1,200 plugs, 6 bits)</t>
  </si>
  <si>
    <t>0683531055925</t>
  </si>
  <si>
    <t>CTC300SFMH</t>
  </si>
  <si>
    <t>Collated Cortex - 300 SQ FT Vintage Mahogany (1,050 screws, 1,200 plugs, 6 bits)</t>
  </si>
  <si>
    <t>0683531032223</t>
  </si>
  <si>
    <t>CTC300SFCY</t>
  </si>
  <si>
    <t>Collated Cortex - 300 SQ FT Vintage Cypress (1,050 screws, 1,200 plugs, 6 bits)</t>
  </si>
  <si>
    <t>0683531035484</t>
  </si>
  <si>
    <t>CTC300SFDH</t>
  </si>
  <si>
    <t>Collated Cortex - 300 SQ FT Vintage Dark Hickory (1,050 screws, 1,200 plugs, 6 bits)</t>
  </si>
  <si>
    <t>0683531035491</t>
  </si>
  <si>
    <t>CTC300SFCS</t>
  </si>
  <si>
    <t>Collated Cortex - 300 SQ FT Vintage Coastline® (1,050 screws, 1,200 plugs, 6 bits)</t>
  </si>
  <si>
    <t xml:space="preserve">Coastline® </t>
  </si>
  <si>
    <t>0683531035507</t>
  </si>
  <si>
    <t>CTC300SFEW</t>
  </si>
  <si>
    <t>Collated Cortex - 300 SQ FT Vintage English Walnut™ (1,050 screws, 1,200 plugs, 6 bits)</t>
  </si>
  <si>
    <t>0683531035514</t>
  </si>
  <si>
    <t>CTC300SFWT</t>
  </si>
  <si>
    <t>Collated Cortex - 300 SQ FT Vintage Weathered Teak™ (1,050 screws, 1,200 plugs, 6 bits)</t>
  </si>
  <si>
    <t>0683531035521</t>
  </si>
  <si>
    <t>Collated Cortex® for TimberTech® Advanced PVC MAX Decking</t>
  </si>
  <si>
    <t>CTCM100SFSG</t>
  </si>
  <si>
    <t>Collated Cortex - 100 SQ FT MAX Slate Gray - 305 Stainless Steel (350 screws, 400 plugs, 6 bits)</t>
  </si>
  <si>
    <t>0683531042161</t>
  </si>
  <si>
    <t>CTCM100SFCS</t>
  </si>
  <si>
    <t>Collated Cortex - 100 SQ FT MAX Coastline® - 305 Stainless Steel (350 screws, 400 plugs, 6 bits)</t>
  </si>
  <si>
    <t>0683531042147</t>
  </si>
  <si>
    <t>Cortex® Plugs sold separately for TimberTech® Advanced PVC Decking (Does not include Screws)</t>
  </si>
  <si>
    <t>CTC80PCBS</t>
  </si>
  <si>
    <t>Collated Cortex ® 80 Plug Pack Harvest Brownstone (no bit, no screws)</t>
  </si>
  <si>
    <t>0683531056786</t>
  </si>
  <si>
    <t>CTC80PCKO</t>
  </si>
  <si>
    <t>Collated Cortex ® 80 Plug Pack  Harvest Kona (no bit, no screws)</t>
  </si>
  <si>
    <t>0683531056793</t>
  </si>
  <si>
    <t>CTC80PCSG</t>
  </si>
  <si>
    <t>Collated Cortex ® 80 Plug Pack Harvest Slate Gray (no bit, no screws)</t>
  </si>
  <si>
    <t>0683531056809</t>
  </si>
  <si>
    <t>CTC80PCTWH</t>
  </si>
  <si>
    <t>Collated Cortex ® 80 Plug Pack Harvest+ Toasted Wheat (no bit, no screws)</t>
  </si>
  <si>
    <t>0683531056816</t>
  </si>
  <si>
    <t>CTC80PCTBG</t>
  </si>
  <si>
    <t>Collated Cortex ® 80 Plug Pack Harvest+ Timber Gray (no bit, no screws)</t>
  </si>
  <si>
    <t>0683531056823</t>
  </si>
  <si>
    <t>CTC80PCAW</t>
  </si>
  <si>
    <t>Collated Cortex ® 80 Plug Pack  Landmark American Walnut (no bit, no screws)</t>
  </si>
  <si>
    <t>0683531056830</t>
  </si>
  <si>
    <t>CTC80PCCG</t>
  </si>
  <si>
    <t>Collated Cortex ® 80 Plug Pack Landmark Castle Gate (no bit, no screws)</t>
  </si>
  <si>
    <t>0683531056847</t>
  </si>
  <si>
    <t>CTC80PCFW</t>
  </si>
  <si>
    <t>Collated Cortex ® 80 Plug Pack Landmark French White Oak (no bit, no screws)</t>
  </si>
  <si>
    <t>0683531056854</t>
  </si>
  <si>
    <t>CTC80PCBD</t>
  </si>
  <si>
    <t>Collated Cortex ® 80 Plug Pack  Landmark Boardwalk (no bit, no screws)</t>
  </si>
  <si>
    <t>0683531056861</t>
  </si>
  <si>
    <t>CTC80PCCS</t>
  </si>
  <si>
    <t>Collated Cortex ® 80 Plug Pack Vintage Coastline (no bit, no screws)</t>
  </si>
  <si>
    <t>0683531056878</t>
  </si>
  <si>
    <t>CTC80PCDH</t>
  </si>
  <si>
    <t>Collated Cortex ® 80 Plug Pack Vintage Dark Hickory (no bit, no screws)</t>
  </si>
  <si>
    <t>0683531056885</t>
  </si>
  <si>
    <t>CTC80PCCY</t>
  </si>
  <si>
    <t>Collated Cortex ® 80 Plug Pack  Vintage Cypress (no bit, no screws)</t>
  </si>
  <si>
    <t>0683531056892</t>
  </si>
  <si>
    <t>CTC80PCEW</t>
  </si>
  <si>
    <t>Collated Cortex ® 80 Plug Pack Vintage English Walnut (no bit, no screws)</t>
  </si>
  <si>
    <t>0683531056908</t>
  </si>
  <si>
    <t>CTC80PCMH</t>
  </si>
  <si>
    <t>Collated Cortex ® 80 Plug Pack Vintage Mahogany (no bit, no screws)</t>
  </si>
  <si>
    <t>0683531056915</t>
  </si>
  <si>
    <t>CTC80PCWT</t>
  </si>
  <si>
    <t>Collated Cortex ® 80 Plug Pack Vintage Weathered Teak (no bit, no screws)</t>
  </si>
  <si>
    <t>0683531056922</t>
  </si>
  <si>
    <t>CTC400PCCS</t>
  </si>
  <si>
    <t>Collated Cortex ® 400 Plug Pack Vintage Coastline (1 bit)</t>
  </si>
  <si>
    <t>0683531048491</t>
  </si>
  <si>
    <t>CTC400PCEW</t>
  </si>
  <si>
    <t>Collated Cortex ® 400 Plug Pack Vintage English Walnut (1 bit)</t>
  </si>
  <si>
    <t>0683531048507</t>
  </si>
  <si>
    <t>CTC400PCDH</t>
  </si>
  <si>
    <t>Collated Cortex ® 400 Plug Pack Vintage Dark Hickory (1 bit)</t>
  </si>
  <si>
    <t>0683531048514</t>
  </si>
  <si>
    <t>CTC400PCWT</t>
  </si>
  <si>
    <t>Collated Cortex ® 400 Plug Pack Vintage Weathered Teak (1 bit)</t>
  </si>
  <si>
    <t>0683531048521</t>
  </si>
  <si>
    <t>CTC400PCMH</t>
  </si>
  <si>
    <t>Collated Cortex ® 400 Plug Pack Vintage Mahogany (1 bit)</t>
  </si>
  <si>
    <t>0683531048538</t>
  </si>
  <si>
    <t>CTC400PCCY</t>
  </si>
  <si>
    <t>Collated Cortex ® 400 Plug Pack Vintage Cypress (1 bit)</t>
  </si>
  <si>
    <t>0683531048545</t>
  </si>
  <si>
    <t>CTC400PCFW</t>
  </si>
  <si>
    <t>Collated Cortex ® 400 Plug Pack Landmark French White Oak (1 bit)</t>
  </si>
  <si>
    <t>0683531048552</t>
  </si>
  <si>
    <t>CTC400PCCG</t>
  </si>
  <si>
    <t>Collated Cortex ® 400 Plug Pack Landmark Castle Gate (1 bit)</t>
  </si>
  <si>
    <t>0683531048569</t>
  </si>
  <si>
    <t>CTC400PCAW</t>
  </si>
  <si>
    <t>Collated Cortex ® 400 Plug Pack  Landmark American Walnut (1 bit)</t>
  </si>
  <si>
    <t>0683531048576</t>
  </si>
  <si>
    <t>CTC400PCBD</t>
  </si>
  <si>
    <t>Collated Cortex ® 400 Plug Pack  Landmark Boardwalk (1 bit)</t>
  </si>
  <si>
    <t>0683531048675</t>
  </si>
  <si>
    <t>CTC400PCBS</t>
  </si>
  <si>
    <t>Collated Cortex ® 400 Plug Pack Harvest Brownstone (1 bit)</t>
  </si>
  <si>
    <t>0683531048583</t>
  </si>
  <si>
    <t>CTC400PCSG</t>
  </si>
  <si>
    <t>Collated Cortex ® 400 Plug Pack Harvest Slate Gray (1 bit)</t>
  </si>
  <si>
    <t>0683531048590</t>
  </si>
  <si>
    <t>CTC400PCKO</t>
  </si>
  <si>
    <t>Collated Cortex ® 400 Plug Pack  Harvest Kona (1 bit)</t>
  </si>
  <si>
    <t>0683531048606</t>
  </si>
  <si>
    <t>CTC400PCTWH</t>
  </si>
  <si>
    <t>Collated Cortex ® 400 Plug Pack Harvest+ Toasted Wheat (1 bit)</t>
  </si>
  <si>
    <t>0683531055901</t>
  </si>
  <si>
    <t>CTC400PCTBG</t>
  </si>
  <si>
    <t>Collated Cortex ® 400 Plug Pack Harvest+ Timber Gray (1 bit)</t>
  </si>
  <si>
    <t>0683531055949</t>
  </si>
  <si>
    <t>CTCM400PCSG</t>
  </si>
  <si>
    <t>Collated Cortex ® 400 Plug Pack  MAX Slate Gray (1 bit)</t>
  </si>
  <si>
    <t>MAX - Slate Gray</t>
  </si>
  <si>
    <t>0683531048613</t>
  </si>
  <si>
    <t>Cortex® Screws sold separately for TimberTech® (Does not include Plugs)</t>
  </si>
  <si>
    <t>CTS350SS25</t>
  </si>
  <si>
    <t>Cortex ® 316 Stainless Steel 100 SQ FT (350 screws, 1 bit)</t>
  </si>
  <si>
    <t>Plugs sold Separately</t>
  </si>
  <si>
    <t xml:space="preserve"> 2-1/2"</t>
  </si>
  <si>
    <t>0683531048620</t>
  </si>
  <si>
    <t>CTS350CS2</t>
  </si>
  <si>
    <t>Cortex ® for Decking as Cladding 100 SQ FT (365 screws, 1 bit)</t>
  </si>
  <si>
    <t>2"</t>
  </si>
  <si>
    <t>0683531048637</t>
  </si>
  <si>
    <t>CTS350AD158</t>
  </si>
  <si>
    <t>Cortex ® Aluminum Driller 100 SQ FT (350 screws, 1 bit)</t>
  </si>
  <si>
    <t>1-5/8"</t>
  </si>
  <si>
    <t>0683531048668</t>
  </si>
  <si>
    <t>CCTS300SF</t>
  </si>
  <si>
    <t>Collated Cortex Screws for PAMFast 300 SQ FT (1,050  Screws &amp; Tool Attachments - Tool and Plugs Sold Separately)</t>
  </si>
  <si>
    <t>0683531051859</t>
  </si>
  <si>
    <t>SIDELoc™ for TimberTech® Advanced PVC Decking  (For use with Square-Shouldered Advanced PVC Decking only)</t>
  </si>
  <si>
    <t>Reminder: SIDELoc has a 5 Unit minimum buy</t>
  </si>
  <si>
    <t>SLOCGUIDE</t>
  </si>
  <si>
    <t>SIDELoc Guide - 1/8" Gap for Advanced PVC Decking</t>
  </si>
  <si>
    <t>N/A</t>
  </si>
  <si>
    <t>0683531036320</t>
  </si>
  <si>
    <t>SLOC350GUIDE</t>
  </si>
  <si>
    <t>SIDELoc 3 1/2" Guide - 1/8" Gap for Advanced PVC Decking</t>
  </si>
  <si>
    <t>0683531039116</t>
  </si>
  <si>
    <t>SLOC725EXT</t>
  </si>
  <si>
    <t>SIDELoc 7 1/4" Extension (requres a standard SIDELoc Guide)</t>
  </si>
  <si>
    <t>0683531039123</t>
  </si>
  <si>
    <t>SLOC100SF188</t>
  </si>
  <si>
    <t>SIDELoc - 100 SQ FT - 1 7/8" - 304 Stainless Steel (350 screws, 1 driver bit)</t>
  </si>
  <si>
    <t>0683531036337</t>
  </si>
  <si>
    <t>SLOC200SF188</t>
  </si>
  <si>
    <t>SIDELoc - 200 SQ FT - 1 7/8" - 304 Stainless Steel (700 screws, 2 driver bits)</t>
  </si>
  <si>
    <t>0683531036344</t>
  </si>
  <si>
    <t>SLOC500SF188</t>
  </si>
  <si>
    <t>SIDELoc - 500 SQ FT - 1 7/8" - 304 Stainless Steel (1750 screws, 2 driver bits)</t>
  </si>
  <si>
    <t>0683531036351</t>
  </si>
  <si>
    <t>SLOC100SF238MG</t>
  </si>
  <si>
    <t>SIDELoc - 100 SQ FT - 2 3/8" - 316 Marine Grade Stainless Steel (350 screws, 1 driver bit)</t>
  </si>
  <si>
    <t>0683531036368</t>
  </si>
  <si>
    <t>SLOC200SF238MG</t>
  </si>
  <si>
    <t>SIDELoc - 200 SQ FT - 2 3/8" - 316 Marine Grade Stainless Steel (700 screws, 2 driver bits)</t>
  </si>
  <si>
    <t>0683531036375</t>
  </si>
  <si>
    <t>SLOC500SF238MG</t>
  </si>
  <si>
    <t>SIDELoc - 500 SQ FT - 2 3/8" - 316 Marine Grade Stainless Steel (1750 screws, 2 driver bits)</t>
  </si>
  <si>
    <t>0683531036382</t>
  </si>
  <si>
    <t>SLOCBIT</t>
  </si>
  <si>
    <t>SIDELoc 3" Driver Bits (2 driver bits)</t>
  </si>
  <si>
    <t>0683531036399</t>
  </si>
  <si>
    <t>TOPLoc® for TimberTech® Composite Decking</t>
  </si>
  <si>
    <t>TLOC300SSLG</t>
  </si>
  <si>
    <t>TOPLoc Stainless Steel 3"- 85 Sq. Ft. Pack Light Gray (300 Screws, 1 bit)</t>
  </si>
  <si>
    <t>Light Gray</t>
  </si>
  <si>
    <t>0683531038492</t>
  </si>
  <si>
    <t>TLOC300SSG</t>
  </si>
  <si>
    <t>TOPLoc Stainless Steel 3"- 85 Sq. Ft. Pack Gray (300 Screws, 1 bit)</t>
  </si>
  <si>
    <t>Gray</t>
  </si>
  <si>
    <t>0683531014960</t>
  </si>
  <si>
    <t>TLOC300SSC</t>
  </si>
  <si>
    <t>TOPLoc Stainless Steel 3" - 85 Sq. Ft. Pack Cedar (300 Screws, 1 bit)</t>
  </si>
  <si>
    <t>Cedar</t>
  </si>
  <si>
    <t>0683531014953</t>
  </si>
  <si>
    <t>TLOC300SSW</t>
  </si>
  <si>
    <t>TOPLoc Stainless Steel 3" - 85 Sq. Ft. Pack Walnut (300 Screws, 1 bit)</t>
  </si>
  <si>
    <t>Walnut</t>
  </si>
  <si>
    <t>0683531014991</t>
  </si>
  <si>
    <t>TLOC300SST</t>
  </si>
  <si>
    <t>TOPLoc Stainless Steel 3" - 85 Sq. Ft. Pack Teak (300 Screws, 1 bit)</t>
  </si>
  <si>
    <t>Teak</t>
  </si>
  <si>
    <t>0683531014984</t>
  </si>
  <si>
    <t>TLOC300SSDG</t>
  </si>
  <si>
    <t>TOPLoc Stainless Steel 3" - 85 Sq. Ft. Pack Dark Gray (300 Screws, 1 bit)</t>
  </si>
  <si>
    <t>Dark Gray</t>
  </si>
  <si>
    <t>0683531019453</t>
  </si>
  <si>
    <t>TLOC300SSI</t>
  </si>
  <si>
    <t>TOPLoc Stainless Steel 3" - 85 Sq. Ft. Pack Ivory (300 Screws, 1 bit)</t>
  </si>
  <si>
    <t>Ivory</t>
  </si>
  <si>
    <t>0683531033718</t>
  </si>
  <si>
    <t>TLOC350LG</t>
  </si>
  <si>
    <t>TOPLoc 100 Sq. Ft. Pack Light Gray (350 Screws, 1 bit)</t>
  </si>
  <si>
    <t>0683531038508</t>
  </si>
  <si>
    <t>TLOC350G</t>
  </si>
  <si>
    <t>TOPLoc 100 Sq. Ft. Pack Gray (350 Screws, 1 bit)</t>
  </si>
  <si>
    <t>0683531011471</t>
  </si>
  <si>
    <t>TLOC350W</t>
  </si>
  <si>
    <t>TOPLoc 100 Sq. Ft. Pack Walnut (350 Screws, 1 bit)</t>
  </si>
  <si>
    <t>0683531011495</t>
  </si>
  <si>
    <t>TLOC350T</t>
  </si>
  <si>
    <t>TOPLoc 100 Sq. Ft. Pack Teak (350 Screws, 1 bit)</t>
  </si>
  <si>
    <t>0683531011518</t>
  </si>
  <si>
    <t>TLOC350DG</t>
  </si>
  <si>
    <t>TOPLoc 100 Sq. Ft. Dark Gray (350 Screws, 1 bit)</t>
  </si>
  <si>
    <t>0683531019422</t>
  </si>
  <si>
    <t>TLOC350S</t>
  </si>
  <si>
    <t>TOPLoc 100 Sq. Ft. Sand (350 Screws, 1 bit)</t>
  </si>
  <si>
    <t>Sand</t>
  </si>
  <si>
    <t>0683531021784</t>
  </si>
  <si>
    <t>TLOC350I</t>
  </si>
  <si>
    <t>TOPLoc 100 Sq. Ft. Ivory (350 Screws, 1 bit)</t>
  </si>
  <si>
    <t>0683531033725</t>
  </si>
  <si>
    <t>TLOC1750LG</t>
  </si>
  <si>
    <t>TOPLoc 500 Sq. Ft. Pack Light Gray (1750 Screws, 3 bits)</t>
  </si>
  <si>
    <t>0683531038515</t>
  </si>
  <si>
    <t>TLOC1750G</t>
  </si>
  <si>
    <t>TOPLoc 500 Sq. Ft. Pack Gray (1750 Screws, 3 bits)</t>
  </si>
  <si>
    <t>0683531011556</t>
  </si>
  <si>
    <t>TLOC1750W</t>
  </si>
  <si>
    <t>TOPLoc 500 Sq. Ft. Pack Walnut (1750 Screws, 3 bits)</t>
  </si>
  <si>
    <t>0683531011563</t>
  </si>
  <si>
    <t>TLOC1750T</t>
  </si>
  <si>
    <t>TOPLoc 500 Sq. Ft. Pack Teak (1750 Screws, 3 bits)</t>
  </si>
  <si>
    <t>0683531011570</t>
  </si>
  <si>
    <t>TLOC1750DG</t>
  </si>
  <si>
    <t>TOPLoc 500 Sq. Ft. Dark Gray (1750 Screws, 3 bits)</t>
  </si>
  <si>
    <t>0683531019446</t>
  </si>
  <si>
    <t>TLOC1750S</t>
  </si>
  <si>
    <t>TOPLoc 500 Sq. Ft. Sand (1750 Screws, 3 bits)</t>
  </si>
  <si>
    <t>0683531021807</t>
  </si>
  <si>
    <t>TLOC1750I</t>
  </si>
  <si>
    <t>TOPLoc 500 Sq. Ft. Ivory (1750 Screws, 3 bits)</t>
  </si>
  <si>
    <t>0683531033732</t>
  </si>
  <si>
    <t>TOPLoc® Fascia for TimberTech® Composite Fascia</t>
  </si>
  <si>
    <t>TLOCFAS100LG</t>
  </si>
  <si>
    <t>TOPLoc Fascia Pack Light Gray (100 Screws, 1 bit)</t>
  </si>
  <si>
    <t>0683531038522</t>
  </si>
  <si>
    <t>TLOCFAS100G</t>
  </si>
  <si>
    <t>TOPLoc Fascia Pack Gray (100 Screws, 1 bit)</t>
  </si>
  <si>
    <t>0683531011594</t>
  </si>
  <si>
    <t>TLOCFAS100C</t>
  </si>
  <si>
    <t>TOPLoc Fascia Pack Cedar (100 Screws, 1 bit)</t>
  </si>
  <si>
    <t>0683531011723</t>
  </si>
  <si>
    <t>TLOCFAS100W</t>
  </si>
  <si>
    <t>TOPLoc Fascia Pack Walnut (100 Screws, 1 bit)</t>
  </si>
  <si>
    <t>0683531011617</t>
  </si>
  <si>
    <t>TLOCFAS100T</t>
  </si>
  <si>
    <t>TOPLoc Fascia Pack Teak (100 Screws, 1 bit)</t>
  </si>
  <si>
    <t>0683531011631</t>
  </si>
  <si>
    <t>TLOCFAS100DG</t>
  </si>
  <si>
    <t>TOPLoc Fascia Pack Dark Gray (100 Screws, 1 bit)</t>
  </si>
  <si>
    <t>0683531019477</t>
  </si>
  <si>
    <t>TLOCFAS100S</t>
  </si>
  <si>
    <t>TOPLoc Fascia Pack Sand (100 Screws, 1 bit)</t>
  </si>
  <si>
    <t>0683531021814</t>
  </si>
  <si>
    <t>TLOCFAS100I</t>
  </si>
  <si>
    <t>TOPLoc Fascia Pack Ivory (100 Screws, 1 bit)</t>
  </si>
  <si>
    <t>0683531033749</t>
  </si>
  <si>
    <t>TLOCFASBIT</t>
  </si>
  <si>
    <t>TOPLoc Fascia Bit</t>
  </si>
  <si>
    <t>0683531011679</t>
  </si>
  <si>
    <t>TOPLoc® for TimberTech® Advanced PVC Decking</t>
  </si>
  <si>
    <t>Reminder: TOPLoc for Advanced PVC Decking has a 5 Unit minimum buy</t>
  </si>
  <si>
    <t>ATLOC100B</t>
  </si>
  <si>
    <t>TOPLoc for Advanced PVC Decking - 100 SQ FT Brown (350 - 2 1/2" screws, 2 bits)</t>
  </si>
  <si>
    <t>0683531032247</t>
  </si>
  <si>
    <t>ATLOC100DB</t>
  </si>
  <si>
    <t>TOPLoc for Advanced PVC Decking - 100 SQ FT Dark Brown (350 - 2 1/2" screws, 2 bits)</t>
  </si>
  <si>
    <t>Dark Brown</t>
  </si>
  <si>
    <t>0683531032254</t>
  </si>
  <si>
    <t>ATLOC100LT</t>
  </si>
  <si>
    <t>TOPLoc for Advanced PVC Decking - 100 SQ FT Light Tan (350 - 2 1/2" screws, 2 bits)</t>
  </si>
  <si>
    <t>Light Tan</t>
  </si>
  <si>
    <t>0683531032261</t>
  </si>
  <si>
    <t>ATLOC100T</t>
  </si>
  <si>
    <t>TOPLoc for Advanced PVC Decking - 100 SQ FT Tan (350 - 2 1/2" screws, 2 bits)</t>
  </si>
  <si>
    <t>0683531032278</t>
  </si>
  <si>
    <t>ATLOC100LG</t>
  </si>
  <si>
    <t>TOPLoc for Advanced PVC Decking - 100 SQ FT Light Gray (350 - 2 1/2" screws, 2 bits)</t>
  </si>
  <si>
    <t>0683531032285</t>
  </si>
  <si>
    <t>ATLOC100DG</t>
  </si>
  <si>
    <t>TOPLoc for Advanced PVC Decking - 100 SQ FT Dark Gray (350 - 2 1/2" screws, 2 bits)</t>
  </si>
  <si>
    <t>0683531032292</t>
  </si>
  <si>
    <t>ATLOC300B</t>
  </si>
  <si>
    <t>TOPLoc for Advanced PVC Decking - 300 SQ FT Brown (1,050 - 2 1/2" screws, 3 bits)</t>
  </si>
  <si>
    <t>0683531032322</t>
  </si>
  <si>
    <t>ATLOC300DB</t>
  </si>
  <si>
    <t>TOPLoc for Advanced PVC Decking - 300 SQ FT Dark Brown (1,050 - 2 1/2" screws, 3 bits)</t>
  </si>
  <si>
    <t>0683531032339</t>
  </si>
  <si>
    <t>ATLOC300LT</t>
  </si>
  <si>
    <t>TOPLoc for Advanced PVC Decking - 300 SQ FT Light Tan (1,050 - 2 1/2" screws, 3 bits)</t>
  </si>
  <si>
    <t>0683531032346</t>
  </si>
  <si>
    <t>ATLOC300T</t>
  </si>
  <si>
    <t>TOPLoc for Advanced PVC Decking - 300 SQ FT Tan (1,050 - 2 1/2" screws, 3 bits)</t>
  </si>
  <si>
    <t>0683531032353</t>
  </si>
  <si>
    <t>ATLOC300LG</t>
  </si>
  <si>
    <t>TOPLoc for Advanced PVC Decking - 300 SQ FT Light Gray (1,050 - 2 1/2" screws, 3 bits)</t>
  </si>
  <si>
    <t>0683531032360</t>
  </si>
  <si>
    <t>ATLOC300DG</t>
  </si>
  <si>
    <t>TOPLoc for Advanced PVC Decking - 300 SQ FT Dark Gray (1,050 - 2 1/2" screws, 3 bits)</t>
  </si>
  <si>
    <t>0683531032377</t>
  </si>
  <si>
    <t>TOPLoc® Fascia for TimberTech® Advanced PVC Fascia</t>
  </si>
  <si>
    <t>ATLOCFAS30B</t>
  </si>
  <si>
    <t>TOPLoc for Advanced PVC Decking - 30 LN FT Brown (100 - 1 5/8" screws, 1 bit)</t>
  </si>
  <si>
    <t>0683531032407</t>
  </si>
  <si>
    <t>ATLOCFAS30DB</t>
  </si>
  <si>
    <t>TOPLoc for Advanced PVC Decking - 30 LN FT Dark Brown (100 - 1 5/8" screws, 1 bit)</t>
  </si>
  <si>
    <t>0683531032414</t>
  </si>
  <si>
    <t>ATLOCFAS30LT</t>
  </si>
  <si>
    <t>TOPLoc for Advanced PVC Decking - 30 LN FT Light Tan (100 - 1 5/8" screws, 1 bit)</t>
  </si>
  <si>
    <t>0683531032421</t>
  </si>
  <si>
    <t>ATLOCFAS30T</t>
  </si>
  <si>
    <t>TOPLoc for Advanced PVC Decking - 30 LN FT Tan (100 - 1 5/8" screws, 1 bit)</t>
  </si>
  <si>
    <t>0683531032438</t>
  </si>
  <si>
    <t>ATLOCFAS30LG</t>
  </si>
  <si>
    <t>TOPLoc for Advanced PVC Decking - 30 LN FT Light Gray (100 - 1 5/8" screws, 1 bit)</t>
  </si>
  <si>
    <t>0683531032445</t>
  </si>
  <si>
    <t>ATLOCFAS30DG</t>
  </si>
  <si>
    <t>TOPLoc for Advanced PVC Decking - 30 LN FT Dark Gray (100 - 1 5/8" screws, 1 bit)</t>
  </si>
  <si>
    <t>0683531032452</t>
  </si>
  <si>
    <t>PRIME+ COLLECTION</t>
  </si>
  <si>
    <t>ALL COLLECTIONS</t>
  </si>
  <si>
    <t>WEIGHT</t>
  </si>
  <si>
    <t>TOTAL</t>
  </si>
  <si>
    <t>12' GROOVED</t>
  </si>
  <si>
    <t>16' GROOVED</t>
  </si>
  <si>
    <t>20' GROOVED</t>
  </si>
  <si>
    <t>20' SOLID</t>
  </si>
  <si>
    <t>12' RISER</t>
  </si>
  <si>
    <t>12' FASCIA</t>
  </si>
  <si>
    <t>TOTAL LIFTS :</t>
  </si>
  <si>
    <t>TOTAL WEIGHT :</t>
  </si>
  <si>
    <t>TOTAL TRUCKS :</t>
  </si>
  <si>
    <t>1/2 Truckload = min. 24,500 lbs</t>
  </si>
  <si>
    <t>Full Truckload = max. 46,500 lbs</t>
  </si>
  <si>
    <t>RESERVE &amp; LEGACY COLLECTIONS</t>
  </si>
  <si>
    <t>SHORT CODE</t>
  </si>
  <si>
    <t>AD12HCBS</t>
  </si>
  <si>
    <t>Harvest Deck Board, Square Shouldered</t>
  </si>
  <si>
    <t>AD16HCBS</t>
  </si>
  <si>
    <t>AD20HCBS</t>
  </si>
  <si>
    <t>20'GROOVED</t>
  </si>
  <si>
    <t>AD12HCGBS</t>
  </si>
  <si>
    <t>Harvest Deck Board, Grooved</t>
  </si>
  <si>
    <t>AD16HCGBS</t>
  </si>
  <si>
    <t>16' SOLID</t>
  </si>
  <si>
    <t>AD20HCGBS</t>
  </si>
  <si>
    <t>AD12HCSG</t>
  </si>
  <si>
    <t>AD16HCSG</t>
  </si>
  <si>
    <t>AD20HCSG</t>
  </si>
  <si>
    <t>AD12HCGSG</t>
  </si>
  <si>
    <t>AD16HCGSG</t>
  </si>
  <si>
    <t>AD20HCGSG</t>
  </si>
  <si>
    <t>AD16HCSK</t>
  </si>
  <si>
    <r>
      <rPr>
        <i/>
        <sz val="12"/>
        <rFont val="Calibri"/>
        <family val="2"/>
        <scheme val="minor"/>
      </rPr>
      <t>New</t>
    </r>
    <r>
      <rPr>
        <sz val="12"/>
        <rFont val="Calibri"/>
        <family val="2"/>
        <scheme val="minor"/>
      </rPr>
      <t xml:space="preserve"> Kona®</t>
    </r>
  </si>
  <si>
    <t>AD20HCSK</t>
  </si>
  <si>
    <t>AD12HCSK</t>
  </si>
  <si>
    <t>AD20VC725BS</t>
  </si>
  <si>
    <t>AD20VC725SG</t>
  </si>
  <si>
    <t>ADCB172512BS</t>
  </si>
  <si>
    <t>ADCB172512SG</t>
  </si>
  <si>
    <t>AD12RJBS</t>
  </si>
  <si>
    <t>Harvest Fascia</t>
  </si>
  <si>
    <t>12' RIMJOIST</t>
  </si>
  <si>
    <t>AD12RJSG</t>
  </si>
  <si>
    <t>AD12FK</t>
  </si>
  <si>
    <t>ADB15516IO</t>
  </si>
  <si>
    <t>Arbor Deck Board, Square Shouldered</t>
  </si>
  <si>
    <r>
      <t>Island Oak</t>
    </r>
    <r>
      <rPr>
        <sz val="12"/>
        <rFont val="Calibri"/>
        <family val="2"/>
      </rPr>
      <t>™</t>
    </r>
  </si>
  <si>
    <t>AD20HCSIO</t>
  </si>
  <si>
    <t>ADB15520IO</t>
  </si>
  <si>
    <t>AD12HCGVIO</t>
  </si>
  <si>
    <t>AGB15512IO</t>
  </si>
  <si>
    <t>Arbor Deck Board, Grooved</t>
  </si>
  <si>
    <t>AD16HCGVIO</t>
  </si>
  <si>
    <t>AGB15516IO</t>
  </si>
  <si>
    <t>AD20HCGVIO</t>
  </si>
  <si>
    <t>AGB15520IO</t>
  </si>
  <si>
    <t>ADB15516CT</t>
  </si>
  <si>
    <r>
      <t>Autumn Chestnut</t>
    </r>
    <r>
      <rPr>
        <sz val="12"/>
        <rFont val="Calibri"/>
        <family val="2"/>
      </rPr>
      <t>™</t>
    </r>
  </si>
  <si>
    <t>AD20HCSAC</t>
  </si>
  <si>
    <t>ADB15520CT</t>
  </si>
  <si>
    <t>AD12HCGVAC</t>
  </si>
  <si>
    <t>AGB15512CT</t>
  </si>
  <si>
    <t>AD16HCGVAC</t>
  </si>
  <si>
    <t>AGB15516CT</t>
  </si>
  <si>
    <t>AD20HCGVAC</t>
  </si>
  <si>
    <t>AGB15520CT</t>
  </si>
  <si>
    <t>ADB15516MOAAT</t>
  </si>
  <si>
    <r>
      <rPr>
        <i/>
        <sz val="12"/>
        <rFont val="Calibri"/>
        <family val="2"/>
        <scheme val="minor"/>
      </rPr>
      <t>New</t>
    </r>
    <r>
      <rPr>
        <sz val="12"/>
        <rFont val="Calibri"/>
        <family val="2"/>
        <scheme val="minor"/>
      </rPr>
      <t xml:space="preserve"> Morado®</t>
    </r>
  </si>
  <si>
    <t>AD20ACSMO</t>
  </si>
  <si>
    <t>ADB15520MOAAT</t>
  </si>
  <si>
    <t>AD12ACGVMO</t>
  </si>
  <si>
    <t>AGB15512MOAAT</t>
  </si>
  <si>
    <t>AD16ACGVMO</t>
  </si>
  <si>
    <t>AGB15516MOAAT</t>
  </si>
  <si>
    <t>AD20ACGVMO</t>
  </si>
  <si>
    <t>AGB15520MOAAT</t>
  </si>
  <si>
    <t>ADB15516BW</t>
  </si>
  <si>
    <t>Brazilian Walnut</t>
  </si>
  <si>
    <t>AD20ACSBW</t>
  </si>
  <si>
    <t>ADB15520BW</t>
  </si>
  <si>
    <t>AD12ACGVBW</t>
  </si>
  <si>
    <t>AGB15512BW</t>
  </si>
  <si>
    <t>AD16ACGVBW</t>
  </si>
  <si>
    <t>AGB15516BW</t>
  </si>
  <si>
    <t>AD20ACGVBW</t>
  </si>
  <si>
    <t>AGB15520BW</t>
  </si>
  <si>
    <t>ADB15516SO</t>
  </si>
  <si>
    <r>
      <t>Silver Oak</t>
    </r>
    <r>
      <rPr>
        <sz val="12"/>
        <rFont val="Calibri"/>
        <family val="2"/>
      </rPr>
      <t>®</t>
    </r>
  </si>
  <si>
    <t>AD20ACSO</t>
  </si>
  <si>
    <t>ADB15520SO</t>
  </si>
  <si>
    <t>AD12ACGVSO</t>
  </si>
  <si>
    <t>AGB15512SO</t>
  </si>
  <si>
    <t>AD16ACGVSO</t>
  </si>
  <si>
    <t>AGB15516SO</t>
  </si>
  <si>
    <t>AD20ACGVSO</t>
  </si>
  <si>
    <t>AGB15520SO</t>
  </si>
  <si>
    <t>ADB15516HW</t>
  </si>
  <si>
    <r>
      <t>Hazelwood</t>
    </r>
    <r>
      <rPr>
        <sz val="12"/>
        <rFont val="Calibri"/>
        <family val="2"/>
      </rPr>
      <t>®</t>
    </r>
  </si>
  <si>
    <t>AD20ACHW</t>
  </si>
  <si>
    <t>ADB15520HW</t>
  </si>
  <si>
    <t>AD12ACGHW</t>
  </si>
  <si>
    <t>AGB15512HW</t>
  </si>
  <si>
    <t>AD16ACGHW</t>
  </si>
  <si>
    <t>AGB15516HW</t>
  </si>
  <si>
    <t>AD20ACGHW</t>
  </si>
  <si>
    <t>AGB15520HW</t>
  </si>
  <si>
    <t>ADB15516MR</t>
  </si>
  <si>
    <r>
      <t>Mountain Redwood</t>
    </r>
    <r>
      <rPr>
        <sz val="12"/>
        <rFont val="Calibri"/>
        <family val="2"/>
      </rPr>
      <t>™</t>
    </r>
  </si>
  <si>
    <t>AD20ACSMR</t>
  </si>
  <si>
    <t>ADB15520MR</t>
  </si>
  <si>
    <t>AD12ACGVMR</t>
  </si>
  <si>
    <t>AGB15512MR</t>
  </si>
  <si>
    <t>AD16ACGVMR</t>
  </si>
  <si>
    <t>AGB15516MR</t>
  </si>
  <si>
    <t>AD20ACGVMR</t>
  </si>
  <si>
    <t>AGB15520MR</t>
  </si>
  <si>
    <t>AD12FIO</t>
  </si>
  <si>
    <t>ADR5117512IO</t>
  </si>
  <si>
    <t>Arbor Fascia</t>
  </si>
  <si>
    <t>AD12FAC</t>
  </si>
  <si>
    <t>ADR5117512CT</t>
  </si>
  <si>
    <t>AD12FMO</t>
  </si>
  <si>
    <t>ADR5117512MOAAT</t>
  </si>
  <si>
    <t>AD12FBW</t>
  </si>
  <si>
    <t>ADR5117512BW</t>
  </si>
  <si>
    <t>AD12RJSO</t>
  </si>
  <si>
    <t>ADR5117512SO</t>
  </si>
  <si>
    <t>AD12RJHW</t>
  </si>
  <si>
    <t>ADR5117512HW</t>
  </si>
  <si>
    <t>AD12FMR</t>
  </si>
  <si>
    <t>ADR5117512MR</t>
  </si>
  <si>
    <t>AD16LCSCG</t>
  </si>
  <si>
    <t>Landmark Deck Board, Square Shouldered</t>
  </si>
  <si>
    <t>AD20LCSCG</t>
  </si>
  <si>
    <t>AD12LCGCG</t>
  </si>
  <si>
    <t>Landmark Deck Board, Grooved</t>
  </si>
  <si>
    <t>AD16LCGCG</t>
  </si>
  <si>
    <t>AD20LCGCG</t>
  </si>
  <si>
    <t>AD16LCSAW</t>
  </si>
  <si>
    <t>AD20LCSAW</t>
  </si>
  <si>
    <t>AD12LCGAW</t>
  </si>
  <si>
    <t>AD16LCGAW</t>
  </si>
  <si>
    <t>AD20LCGAW</t>
  </si>
  <si>
    <t>AD16LCSFWO</t>
  </si>
  <si>
    <t>AD20LCSFWO</t>
  </si>
  <si>
    <t>AD12LCGFWO</t>
  </si>
  <si>
    <t>AD16LCGFWO</t>
  </si>
  <si>
    <t>AD20LCGFWO</t>
  </si>
  <si>
    <t>AD12RJCG</t>
  </si>
  <si>
    <t>Landmark Fascia</t>
  </si>
  <si>
    <t>AD12RJAW</t>
  </si>
  <si>
    <t>AD12RJFWO</t>
  </si>
  <si>
    <t>AD16VCMH</t>
  </si>
  <si>
    <t>Vintage Deck Board, Square Shouldered</t>
  </si>
  <si>
    <t>AD20VCMH</t>
  </si>
  <si>
    <t>AD12VCGMH</t>
  </si>
  <si>
    <t>Vintage Deck Board, Grooved</t>
  </si>
  <si>
    <t>AD16VCGMH</t>
  </si>
  <si>
    <t>AD20VCGMH</t>
  </si>
  <si>
    <t>AD16VCCY</t>
  </si>
  <si>
    <t>AD20VCCY</t>
  </si>
  <si>
    <t>AD12VCGCY</t>
  </si>
  <si>
    <t>AD16VCGCY</t>
  </si>
  <si>
    <t>AD20VCGCY</t>
  </si>
  <si>
    <t>AD16VCDH</t>
  </si>
  <si>
    <t>AD20VCDH</t>
  </si>
  <si>
    <t>AD12VCGDH</t>
  </si>
  <si>
    <t>AD16VCGDH</t>
  </si>
  <si>
    <t>AD20VCGDH</t>
  </si>
  <si>
    <t>AD16VCCL</t>
  </si>
  <si>
    <t>AD20VCCL</t>
  </si>
  <si>
    <t>AD12VCGCL</t>
  </si>
  <si>
    <t>AD16VCGCl</t>
  </si>
  <si>
    <t>AD20VCGCL</t>
  </si>
  <si>
    <t>AD16VCEW</t>
  </si>
  <si>
    <t>AD20VCEW</t>
  </si>
  <si>
    <t>AD12VCGEW</t>
  </si>
  <si>
    <t>AD16VCGEW</t>
  </si>
  <si>
    <t>AD20VCGEW</t>
  </si>
  <si>
    <t>AD16VCSWT</t>
  </si>
  <si>
    <t>AD20VCWT</t>
  </si>
  <si>
    <t>AD12VCGWT</t>
  </si>
  <si>
    <t>AD16VCGWT</t>
  </si>
  <si>
    <t>AD20VCGWT</t>
  </si>
  <si>
    <t>AD16VC725MH</t>
  </si>
  <si>
    <t>AD20VC725MH</t>
  </si>
  <si>
    <t>AD16VC725CY</t>
  </si>
  <si>
    <t>AD20VC725CY</t>
  </si>
  <si>
    <t>AD16VC725DH</t>
  </si>
  <si>
    <t>AD20VC725DH</t>
  </si>
  <si>
    <t>AD16VC725CL</t>
  </si>
  <si>
    <t>AD20VC725CL</t>
  </si>
  <si>
    <t>AD16VC725EW</t>
  </si>
  <si>
    <t>AD20VC725EW</t>
  </si>
  <si>
    <t>AD16VC725WT</t>
  </si>
  <si>
    <t>AD20VC725WT</t>
  </si>
  <si>
    <t>AD12VC725MH</t>
  </si>
  <si>
    <t>ADB172512MH</t>
  </si>
  <si>
    <t>AD12VC725CY</t>
  </si>
  <si>
    <t>ADB172512CY</t>
  </si>
  <si>
    <t>AD12VC725DH</t>
  </si>
  <si>
    <t>ADB172512DH</t>
  </si>
  <si>
    <t>AD12VC725CL</t>
  </si>
  <si>
    <t>ADB172512CS</t>
  </si>
  <si>
    <t>AD12VC725EW</t>
  </si>
  <si>
    <t>ADB172512EW</t>
  </si>
  <si>
    <t>AD12VC725WT</t>
  </si>
  <si>
    <t>ADB172512WT</t>
  </si>
  <si>
    <t>AD16VC35MH</t>
  </si>
  <si>
    <t>AD20VC35MH</t>
  </si>
  <si>
    <t>AD16VC35CY</t>
  </si>
  <si>
    <t>AD20VC35CY</t>
  </si>
  <si>
    <t>AD16VC35DH</t>
  </si>
  <si>
    <t>AD20VC35DH</t>
  </si>
  <si>
    <t>AD16VC35CL</t>
  </si>
  <si>
    <t>AD20VC35CL</t>
  </si>
  <si>
    <t>AD16VC35EW</t>
  </si>
  <si>
    <t>AD20VC35EW</t>
  </si>
  <si>
    <t>AD16VC35WT</t>
  </si>
  <si>
    <t>AD20VC35WT</t>
  </si>
  <si>
    <t>AD12VC35MH</t>
  </si>
  <si>
    <t>ADB13512MH</t>
  </si>
  <si>
    <t>AD12VC35CY</t>
  </si>
  <si>
    <t>ADB13512CY</t>
  </si>
  <si>
    <t>AD12VC35DH</t>
  </si>
  <si>
    <t>ADB13512DH</t>
  </si>
  <si>
    <t>AD12VC35CL</t>
  </si>
  <si>
    <t>ADB13512CS</t>
  </si>
  <si>
    <t>AD12VC35EW</t>
  </si>
  <si>
    <t>ADB13512EW</t>
  </si>
  <si>
    <t>AD12VC35WT</t>
  </si>
  <si>
    <t>ADB13512WT</t>
  </si>
  <si>
    <t>AD12RJMH</t>
  </si>
  <si>
    <t>Vintage Fascia</t>
  </si>
  <si>
    <t>AD12RJCY</t>
  </si>
  <si>
    <t>AD12RJDH</t>
  </si>
  <si>
    <t>AD12RJCL</t>
  </si>
  <si>
    <t>AD12RJEW</t>
  </si>
  <si>
    <t>AD12RJWT</t>
  </si>
  <si>
    <t>TT12EWEGBO</t>
  </si>
  <si>
    <t>Terrain Collection Deck Board, Grooved</t>
  </si>
  <si>
    <t>BROWN OAK</t>
  </si>
  <si>
    <t>TT16EWEGBO</t>
  </si>
  <si>
    <t>TT20EWEGBO</t>
  </si>
  <si>
    <t>TT12EWEGSM</t>
  </si>
  <si>
    <t>SILVER MAPLE</t>
  </si>
  <si>
    <t>TT16EWEGSM</t>
  </si>
  <si>
    <t>TT20EWEGSM</t>
  </si>
  <si>
    <t>TT12EWEGSB</t>
  </si>
  <si>
    <t>TT16EWEGSB</t>
  </si>
  <si>
    <t>TT20EWEGSB</t>
  </si>
  <si>
    <t>TT12EWEGRE</t>
  </si>
  <si>
    <t>RUSTIC ELM</t>
  </si>
  <si>
    <t>TT16EWEGRE</t>
  </si>
  <si>
    <t>TT20EWEGRE</t>
  </si>
  <si>
    <t>TT12EWEGSA</t>
  </si>
  <si>
    <t>STONE ASH</t>
  </si>
  <si>
    <t>TT16EWEGSA</t>
  </si>
  <si>
    <t>TT20EWEGSA</t>
  </si>
  <si>
    <t>TT16EWESBO</t>
  </si>
  <si>
    <t>Terrain Collection Deck Board, Square Shouldered</t>
  </si>
  <si>
    <t>TT20EWESBO</t>
  </si>
  <si>
    <t>TT16EWESSM</t>
  </si>
  <si>
    <t>TT20EWESSM</t>
  </si>
  <si>
    <t>TT20EWESSB</t>
  </si>
  <si>
    <t>TT16EWESRE</t>
  </si>
  <si>
    <t>TT20EWESRE</t>
  </si>
  <si>
    <t>TT16EWESSA</t>
  </si>
  <si>
    <t>TT20EWESSA</t>
  </si>
  <si>
    <t>TT12EWEFBO</t>
  </si>
  <si>
    <t>Terrain Collection Fascia Board, 12" wide</t>
  </si>
  <si>
    <t>TT12EWEFSM</t>
  </si>
  <si>
    <t>TT12EWEFSB</t>
  </si>
  <si>
    <t>TT12EWEFRE</t>
  </si>
  <si>
    <t>TT12EWEFSA</t>
  </si>
  <si>
    <t>TT12EWERBO</t>
  </si>
  <si>
    <t>Terrain Collection Riser Board, 7 1/4" wide</t>
  </si>
  <si>
    <t>TT12EWERSM</t>
  </si>
  <si>
    <t>TT12EWERSB</t>
  </si>
  <si>
    <t>TT12EWERRE</t>
  </si>
  <si>
    <t>TT12EWERSA</t>
  </si>
  <si>
    <t>TT12RESGDW</t>
  </si>
  <si>
    <t>Reserve Deck Board, Grooved</t>
  </si>
  <si>
    <t>TT16RESGDW</t>
  </si>
  <si>
    <t>TT20RESGDW</t>
  </si>
  <si>
    <t>TT12RESGSG</t>
  </si>
  <si>
    <t>RCGV5412SY</t>
  </si>
  <si>
    <t>Storm Gray</t>
  </si>
  <si>
    <t>TT16RESGSG</t>
  </si>
  <si>
    <t>RCGV5416SY</t>
  </si>
  <si>
    <t>TT20RESGSG</t>
  </si>
  <si>
    <t>RCGV5420SY</t>
  </si>
  <si>
    <t>TT12RESGAL</t>
  </si>
  <si>
    <t>TT16RESGAL</t>
  </si>
  <si>
    <t>TT20RESGAL</t>
  </si>
  <si>
    <t>TT12RESGDR</t>
  </si>
  <si>
    <t>TT16RESGDR</t>
  </si>
  <si>
    <t>TT20RESGDR</t>
  </si>
  <si>
    <t>TT16RESSDW</t>
  </si>
  <si>
    <t>Reserve Deck Board, Square Shouldered</t>
  </si>
  <si>
    <t>TT20RESSDW</t>
  </si>
  <si>
    <t>TT16RESSSG</t>
  </si>
  <si>
    <t>RC5416SY</t>
  </si>
  <si>
    <t>TT20RESSSG</t>
  </si>
  <si>
    <t>RC5420SY</t>
  </si>
  <si>
    <t>TT16RESSAL</t>
  </si>
  <si>
    <t>TT20RESSAL</t>
  </si>
  <si>
    <t>TT16RESSDR</t>
  </si>
  <si>
    <t>TT20RESSDR</t>
  </si>
  <si>
    <t>TT12RESFDW</t>
  </si>
  <si>
    <t>Reserve Fascia Board</t>
  </si>
  <si>
    <t>TT12RESFSG</t>
  </si>
  <si>
    <t>FBRC12SY</t>
  </si>
  <si>
    <t>TT12RESFAL</t>
  </si>
  <si>
    <t>TT12RESFDR</t>
  </si>
  <si>
    <t>TT12RESRDW</t>
  </si>
  <si>
    <t>Reserve Riser Board</t>
  </si>
  <si>
    <t>TT12RESRSG</t>
  </si>
  <si>
    <t>RCRISERSY</t>
  </si>
  <si>
    <t>TT12RESRAL</t>
  </si>
  <si>
    <t>TT12RESRDR</t>
  </si>
  <si>
    <t>TT12EWEGM</t>
  </si>
  <si>
    <t>Legacy Deck Board, Grooved</t>
  </si>
  <si>
    <t>TT16EWEGM</t>
  </si>
  <si>
    <t>TT20EWEGM</t>
  </si>
  <si>
    <t>TT12EWEGP</t>
  </si>
  <si>
    <t>TT16EWEGP</t>
  </si>
  <si>
    <t>TT20EWEGP</t>
  </si>
  <si>
    <t>TT12EWEGTW</t>
  </si>
  <si>
    <t>TT16EWEGTW</t>
  </si>
  <si>
    <t>TT20EWEGTW</t>
  </si>
  <si>
    <t>TT12EWEGAW</t>
  </si>
  <si>
    <t>TT16EWEGAW</t>
  </si>
  <si>
    <t>TT20EWEGAW</t>
  </si>
  <si>
    <t>TT12EWEGWWC</t>
  </si>
  <si>
    <t>TT16EWEGWWC</t>
  </si>
  <si>
    <t>TT20EWEGWWC</t>
  </si>
  <si>
    <t>TT12EWEGE</t>
  </si>
  <si>
    <t>TT16EWEGE</t>
  </si>
  <si>
    <t>TT20EWEGE</t>
  </si>
  <si>
    <t>TT16EWESM</t>
  </si>
  <si>
    <t>Legacy Deck Board, Square Shouldered</t>
  </si>
  <si>
    <t>TT20EWESM</t>
  </si>
  <si>
    <t>TT16EWESP</t>
  </si>
  <si>
    <t>TT20EWESP</t>
  </si>
  <si>
    <t>TT16EWESTW</t>
  </si>
  <si>
    <t>TT20EWESTW</t>
  </si>
  <si>
    <t>TT16EWESAW</t>
  </si>
  <si>
    <t>TT20EWESAW</t>
  </si>
  <si>
    <t>TT20EWESWWC</t>
  </si>
  <si>
    <t>TT16EWESE</t>
  </si>
  <si>
    <t>TT20EWESE</t>
  </si>
  <si>
    <t>TT12EWEFM</t>
  </si>
  <si>
    <t>Legacy Fascia Board</t>
  </si>
  <si>
    <t>TT12EWEFP</t>
  </si>
  <si>
    <t>TT12EWEFTW</t>
  </si>
  <si>
    <t>TT12EWEFAW</t>
  </si>
  <si>
    <t>TT12EWEFWWC</t>
  </si>
  <si>
    <t>TT12EWEFE</t>
  </si>
  <si>
    <t>TT12EWERM</t>
  </si>
  <si>
    <t>Legacy Riser Board</t>
  </si>
  <si>
    <t>TT12EWERP</t>
  </si>
  <si>
    <t>TT12EWERTW</t>
  </si>
  <si>
    <t>TT12EWERAW</t>
  </si>
  <si>
    <t>TT12EWERWWC</t>
  </si>
  <si>
    <t>TT12EWERE</t>
  </si>
  <si>
    <t>TT12RBC</t>
  </si>
  <si>
    <t>RB5412C</t>
  </si>
  <si>
    <t>ReliaBoard Deck Board, Square Shouldered</t>
  </si>
  <si>
    <t>TT16RBC</t>
  </si>
  <si>
    <t>RB5416C</t>
  </si>
  <si>
    <t>TT20RBC</t>
  </si>
  <si>
    <t>RB5420C</t>
  </si>
  <si>
    <t>TT12RBG</t>
  </si>
  <si>
    <t>RB5412G</t>
  </si>
  <si>
    <t>TT16RBG</t>
  </si>
  <si>
    <t>RB5416G</t>
  </si>
  <si>
    <t>TT20RBG</t>
  </si>
  <si>
    <t>RB5420G</t>
  </si>
  <si>
    <t>FBVG12C</t>
  </si>
  <si>
    <t>TwinFascia Board</t>
  </si>
  <si>
    <t>FBVG12G</t>
  </si>
  <si>
    <t>FBRISERC</t>
  </si>
  <si>
    <t>TwinRiser Board</t>
  </si>
  <si>
    <t>FBRISERG</t>
  </si>
  <si>
    <t>EFGV5412DT</t>
  </si>
  <si>
    <t>EDGE Premier (full profile) Deck Board, Grooved</t>
  </si>
  <si>
    <t>EFGV5416DT</t>
  </si>
  <si>
    <t>EFGV5420DT</t>
  </si>
  <si>
    <t>EFGV5412MG</t>
  </si>
  <si>
    <t>EFGV5416MG</t>
  </si>
  <si>
    <t>EFGV5420MG</t>
  </si>
  <si>
    <t>EF5416DT</t>
  </si>
  <si>
    <t>EDGE Premier (full profile) Deck Board, Square Shouldered</t>
  </si>
  <si>
    <t>EF5420DT</t>
  </si>
  <si>
    <t>EF5416MG</t>
  </si>
  <si>
    <t>EF5420MG</t>
  </si>
  <si>
    <t>EFGV5412TS</t>
  </si>
  <si>
    <t>Tidal Sand</t>
  </si>
  <si>
    <t>EFGV5416TS</t>
  </si>
  <si>
    <t>EFGV5420TS</t>
  </si>
  <si>
    <t>EFGV5412BG</t>
  </si>
  <si>
    <t>Beachwood Gray</t>
  </si>
  <si>
    <t>EFGV5416BG</t>
  </si>
  <si>
    <t>EFGV5420BG</t>
  </si>
  <si>
    <t>EF5416TS</t>
  </si>
  <si>
    <t>EF5420TS</t>
  </si>
  <si>
    <t>EF5416BG</t>
  </si>
  <si>
    <t>EF5420BG</t>
  </si>
  <si>
    <t>TT12EDGDT</t>
  </si>
  <si>
    <t>EDGE Prime (scalloped) Deck Board, Grooved</t>
  </si>
  <si>
    <t>TT16EDGDT</t>
  </si>
  <si>
    <t>TT20EDGDT</t>
  </si>
  <si>
    <t>TT12EDGMG</t>
  </si>
  <si>
    <t>TT16EDGMG</t>
  </si>
  <si>
    <t>TT20EDGMG</t>
  </si>
  <si>
    <t>EDGE Prime (scalloped) Deck Board, Square Shouldered</t>
  </si>
  <si>
    <t>TT20EDSDT</t>
  </si>
  <si>
    <t>TT20EDSMG</t>
  </si>
  <si>
    <t>TT12EDGCH</t>
  </si>
  <si>
    <t>TT16EDGCH</t>
  </si>
  <si>
    <t>TT20EDGCH</t>
  </si>
  <si>
    <t>TT12EDGSS</t>
  </si>
  <si>
    <t>TT16EDGSS</t>
  </si>
  <si>
    <t>TT20EDGSS</t>
  </si>
  <si>
    <t>TT12EDGDC</t>
  </si>
  <si>
    <t>TT16EDGDC</t>
  </si>
  <si>
    <t>TT20EDGDC</t>
  </si>
  <si>
    <t>TT16EDSSS</t>
  </si>
  <si>
    <t>TT20EDSSS</t>
  </si>
  <si>
    <t>TT16EDSCH</t>
  </si>
  <si>
    <t>TT20EDSCH</t>
  </si>
  <si>
    <t>TT16EDSDC</t>
  </si>
  <si>
    <t>TT20EDSDC</t>
  </si>
  <si>
    <t>TT12EDFDT</t>
  </si>
  <si>
    <t>EDGE Fascia Board, 12" wide</t>
  </si>
  <si>
    <t>TT12EDFMG</t>
  </si>
  <si>
    <t>TT12EDFSS</t>
  </si>
  <si>
    <t>TT12EDFCH</t>
  </si>
  <si>
    <t>TT12EDFDC</t>
  </si>
  <si>
    <t>TT12EDRDT</t>
  </si>
  <si>
    <t>EDGE Riser Board, 7 1/4" wide</t>
  </si>
  <si>
    <t>TT12EDRMG</t>
  </si>
  <si>
    <t>TT12EDRSS</t>
  </si>
  <si>
    <t>TT12EDRCH</t>
  </si>
  <si>
    <t>TT12EDRDC</t>
  </si>
  <si>
    <t>FBE12TS</t>
  </si>
  <si>
    <t>FBE12BG</t>
  </si>
  <si>
    <t>ERISERTS</t>
  </si>
  <si>
    <t>ERISERBG</t>
  </si>
  <si>
    <t>TTECOATB</t>
  </si>
  <si>
    <t>ECOATB</t>
  </si>
  <si>
    <t>End Coating Black</t>
  </si>
  <si>
    <t>TTECOATC</t>
  </si>
  <si>
    <t>ECOATC</t>
  </si>
  <si>
    <t>End Coating Cedar</t>
  </si>
  <si>
    <t>TTECOATG</t>
  </si>
  <si>
    <t>ECOATG</t>
  </si>
  <si>
    <t>End Coating Gray</t>
  </si>
  <si>
    <t>TTECOATT</t>
  </si>
  <si>
    <t>ECOATT</t>
  </si>
  <si>
    <t xml:space="preserve">End Coating Teak </t>
  </si>
  <si>
    <t>Pacific Teak</t>
  </si>
  <si>
    <t>TTECOATW</t>
  </si>
  <si>
    <t>ECOATW</t>
  </si>
  <si>
    <t>End Coating Walnut</t>
  </si>
  <si>
    <t>Pacific Walnut</t>
  </si>
  <si>
    <t>Actual Dimensions</t>
  </si>
  <si>
    <t>TTPROTAC</t>
  </si>
  <si>
    <t>PTCS1625X65B</t>
  </si>
  <si>
    <t>Case TimberTech PRO-Tac joist tape in 1.625" width and 65' length</t>
  </si>
  <si>
    <t>14.25 " x 14.25 " x 7.125 "</t>
  </si>
  <si>
    <t>Case weight = 25.60lbs</t>
  </si>
  <si>
    <t>PTCS25X65B</t>
  </si>
  <si>
    <t>Case TimberTech PRO-Tac joist tape in 2.5" width and 65' length</t>
  </si>
  <si>
    <t>Case weight = 24.2lbs/ea.</t>
  </si>
  <si>
    <t>PTCS325X65B</t>
  </si>
  <si>
    <t>Case TimberTech PRO-Tac joist tape in 3.25" width and 65' length</t>
  </si>
  <si>
    <t>Case weight = 24lbs/ea.</t>
  </si>
  <si>
    <t>PTCS4X65B</t>
  </si>
  <si>
    <t xml:space="preserve"> Case TimberTech PRO-Tac joist tape in 4" width and 65' length</t>
  </si>
  <si>
    <t>12.25 " x 14.25 " x 7.125 "</t>
  </si>
  <si>
    <t>Case weight = 22.2lbs/ea.</t>
  </si>
  <si>
    <t>PTCS12X25B</t>
  </si>
  <si>
    <t xml:space="preserve">Case TimberTech PRO-Tac joist tape case in 12" width and 25' length	</t>
  </si>
  <si>
    <t xml:space="preserve">10" x 10" x 12"	</t>
  </si>
  <si>
    <t>Case weight = 19.5/ea.</t>
  </si>
  <si>
    <t>Pallet of TimberTech PRO-Tac joist tape with 16 rolls per case of 1.625" width and 65' length</t>
  </si>
  <si>
    <t>Pallet = 42" x 48"</t>
  </si>
  <si>
    <t>36 cases,
576 rolls</t>
  </si>
  <si>
    <t>Estimated pallet weight = 930lbs</t>
  </si>
  <si>
    <t>Pallet of TimberTech PRO-Tac joist tape with 10 rolls per case of 2.5" width and 65' length</t>
  </si>
  <si>
    <t>36 cases,
360 rolls</t>
  </si>
  <si>
    <t>Estimated pallet weight = 880lbs</t>
  </si>
  <si>
    <t>Pallet of TimberTech PRO-Tac joist tape with 8 rolls per case of 3.25" width and 65' length</t>
  </si>
  <si>
    <t>36 cases,
288 rolls</t>
  </si>
  <si>
    <t>Estimated pallet weight = 872lbs</t>
  </si>
  <si>
    <t>Pallet of TimberTech PRO-Tac joist tape with 6 rolls per case of 4" width     and 65' length</t>
  </si>
  <si>
    <t>36 cases,
216 rolls</t>
  </si>
  <si>
    <t>Estimated pallet weight = 810lbs</t>
  </si>
  <si>
    <t>TTDCLEAN</t>
  </si>
  <si>
    <t>TTCLNCASE1G</t>
  </si>
  <si>
    <t>Pallet of TimberTech DeckCleaner Case of Four One Gallon Bottles, case size =  12.5" x 12.5" x 12.5" and weighs 38 lbs</t>
  </si>
  <si>
    <t>36 cases, 144 bottles</t>
  </si>
  <si>
    <t>Estimated pallet weight = 1408 lbs</t>
  </si>
  <si>
    <t>TTDS12OC12</t>
  </si>
  <si>
    <t>DS12KIT12B</t>
  </si>
  <si>
    <t>12" O.C. Kit 12'                                               
6 - 12" O.C. V-Panels, 7 - 12' Combo Brackets, 1 - 12' Ledger F-Bracket</t>
  </si>
  <si>
    <t>Bone</t>
  </si>
  <si>
    <t>DS12KIT12W</t>
  </si>
  <si>
    <t>White</t>
  </si>
  <si>
    <t>TTDS16OC12</t>
  </si>
  <si>
    <t>DS16KIT12B</t>
  </si>
  <si>
    <t>16" O.C. Kit 12'                                                  
6 - 16" O.C. V-Panels, 7 - 12' Combo Brackets, 1 - 12' Ledger F-Bracket</t>
  </si>
  <si>
    <t>DS16KIT12W</t>
  </si>
  <si>
    <t>TTDS16OC16</t>
  </si>
  <si>
    <t>DS16KIT16B</t>
  </si>
  <si>
    <t>16" O.C. Kit 16'                                                 
6 - 16" O.C. V-Panels, 7 - 16' Combo Brackets, 1 - 12' Ledger F-Bracket</t>
  </si>
  <si>
    <t>DS16KIT16W</t>
  </si>
  <si>
    <t>Pieces/Box</t>
  </si>
  <si>
    <t>Approx. Box 
Weight (lbs.)</t>
  </si>
  <si>
    <t>TTDS12VPAN12</t>
  </si>
  <si>
    <t>DS12PANEL12B</t>
  </si>
  <si>
    <t>12" O.C. V-Panel</t>
  </si>
  <si>
    <t>DS12PANEL12W</t>
  </si>
  <si>
    <t>DS12PANEL16B</t>
  </si>
  <si>
    <t>DS12PANEL16W</t>
  </si>
  <si>
    <t>TTDS16VPAN12</t>
  </si>
  <si>
    <t>DS16PANEL12B</t>
  </si>
  <si>
    <t>16" O.C. V-Panel</t>
  </si>
  <si>
    <t>DS16PANEL12W</t>
  </si>
  <si>
    <t>TTDS16VPAN16</t>
  </si>
  <si>
    <t>DS16PANEL16B</t>
  </si>
  <si>
    <t>DS16PANEL16W</t>
  </si>
  <si>
    <t>DSCOMBO12B</t>
  </si>
  <si>
    <t>Combo Brackets (joist cover/F-bracket)</t>
  </si>
  <si>
    <t>DSCOMBO12W</t>
  </si>
  <si>
    <t>TTDS16SCB</t>
  </si>
  <si>
    <t>DSCOMBO16B</t>
  </si>
  <si>
    <t>DSCOMBO16W</t>
  </si>
  <si>
    <t>TTDS12LB</t>
  </si>
  <si>
    <t>DSFBRACKET12B</t>
  </si>
  <si>
    <t>Ledger F-Bracket</t>
  </si>
  <si>
    <t>DSFBRACKET12W</t>
  </si>
  <si>
    <t>TTDS16DCB</t>
  </si>
  <si>
    <t>DSDBLCOMBO16B</t>
  </si>
  <si>
    <t>16' Double Combo Bracket</t>
  </si>
  <si>
    <t>DSDBLCOMBO16W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</si>
</sst>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0.0%"/>
    <numFmt numFmtId="166" formatCode="0000000000000"/>
    <numFmt numFmtId="167" formatCode="0.0"/>
  </numFmts>
  <fonts count="55">
    <font>
      <sz val="11"/>
      <color theme="1"/>
      <name val="Calibri"/>
      <family val="2"/>
      <scheme val="minor"/>
    </font>
    <font>
      <b/>
      <sz val="11"/>
      <color theme="0"/>
      <name val="Calibri"/>
      <family val="2"/>
      <scheme val="minor"/>
    </font>
    <font>
      <b/>
      <sz val="11"/>
      <color theme="1"/>
      <name val="Calibri"/>
      <family val="2"/>
      <scheme val="minor"/>
    </font>
    <font>
      <sz val="12"/>
      <name val="Calibri"/>
      <family val="2"/>
      <scheme val="minor"/>
    </font>
    <font>
      <b/>
      <sz val="12"/>
      <color theme="1"/>
      <name val="Calibri"/>
      <family val="2"/>
      <scheme val="minor"/>
    </font>
    <font>
      <b/>
      <sz val="14"/>
      <color theme="0"/>
      <name val="Calibri"/>
      <family val="2"/>
      <scheme val="minor"/>
    </font>
    <font>
      <b/>
      <sz val="10"/>
      <name val="Century Gothic"/>
      <family val="2"/>
    </font>
    <font>
      <i/>
      <sz val="12"/>
      <name val="Calibri"/>
      <family val="2"/>
      <scheme val="minor"/>
    </font>
    <font>
      <sz val="10"/>
      <name val="Century Gothic"/>
      <family val="2"/>
    </font>
    <font>
      <sz val="12"/>
      <name val="Calibri"/>
      <family val="2"/>
    </font>
    <font>
      <sz val="12"/>
      <name val="Century Gothic"/>
      <family val="2"/>
    </font>
    <font>
      <sz val="10"/>
      <name val="Arial"/>
      <family val="2"/>
    </font>
    <font>
      <sz val="11"/>
      <name val="Calibri"/>
      <family val="2"/>
      <scheme val="minor"/>
    </font>
    <font>
      <sz val="12"/>
      <color rgb="FF202124"/>
      <name val="Arial"/>
      <family val="2"/>
    </font>
    <font>
      <sz val="11"/>
      <color theme="1"/>
      <name val="Calibri"/>
      <family val="2"/>
      <scheme val="minor"/>
    </font>
    <font>
      <sz val="12"/>
      <color theme="1"/>
      <name val="Calibri"/>
      <family val="2"/>
      <scheme val="minor"/>
    </font>
    <font>
      <sz val="11"/>
      <color indexed="9"/>
      <name val="Century Gothic"/>
      <family val="2"/>
    </font>
    <font>
      <b/>
      <sz val="20"/>
      <name val="Warnock Pro"/>
      <family val="1"/>
    </font>
    <font>
      <sz val="18"/>
      <name val="Century Gothic"/>
      <family val="2"/>
    </font>
    <font>
      <sz val="14"/>
      <name val="Calibri"/>
      <family val="2"/>
      <scheme val="minor"/>
    </font>
    <font>
      <sz val="14"/>
      <color theme="1"/>
      <name val="Calibri"/>
      <family val="2"/>
      <scheme val="minor"/>
    </font>
    <font>
      <sz val="14"/>
      <color rgb="FF000000"/>
      <name val="Calibri"/>
      <family val="2"/>
      <scheme val="minor"/>
    </font>
    <font>
      <b/>
      <sz val="14"/>
      <color rgb="FF000000"/>
      <name val="Calibri"/>
      <family val="2"/>
      <scheme val="minor"/>
    </font>
    <font>
      <b/>
      <sz val="12"/>
      <name val="Arial"/>
      <family val="2"/>
    </font>
    <font>
      <sz val="36"/>
      <color theme="0"/>
      <name val="Calibri"/>
      <family val="2"/>
      <scheme val="minor"/>
    </font>
    <font>
      <sz val="11"/>
      <name val="Century Gothic"/>
      <family val="2"/>
    </font>
    <font>
      <b/>
      <i/>
      <sz val="20"/>
      <color theme="0"/>
      <name val="Calibri"/>
      <family val="2"/>
      <scheme val="minor"/>
    </font>
    <font>
      <b/>
      <sz val="20"/>
      <color indexed="9"/>
      <name val="Calibri"/>
      <family val="2"/>
    </font>
    <font>
      <b/>
      <sz val="16"/>
      <color theme="0"/>
      <name val="Calibri"/>
      <family val="2"/>
      <scheme val="minor"/>
    </font>
    <font>
      <b/>
      <sz val="20"/>
      <color indexed="9"/>
      <name val="Calibri"/>
      <family val="2"/>
      <scheme val="minor"/>
    </font>
    <font>
      <sz val="10"/>
      <color theme="1"/>
      <name val="Century Gothic"/>
      <family val="2"/>
    </font>
    <font>
      <sz val="14"/>
      <color rgb="FF000000"/>
      <name val="Calibri"/>
      <family val="2"/>
    </font>
    <font>
      <b/>
      <sz val="14"/>
      <color rgb="FF000000"/>
      <name val="Calibri"/>
      <family val="2"/>
    </font>
    <font>
      <b/>
      <i/>
      <sz val="14"/>
      <color theme="0"/>
      <name val="Calibri"/>
      <family val="2"/>
      <scheme val="minor"/>
    </font>
    <font>
      <sz val="10"/>
      <color theme="0"/>
      <name val="Century Gothic"/>
      <family val="2"/>
    </font>
    <font>
      <sz val="11"/>
      <name val="Aptos Narrow"/>
      <family val="2"/>
    </font>
    <font>
      <sz val="12"/>
      <color rgb="FF000000"/>
      <name val="Aptos Narrow"/>
      <family val="2"/>
    </font>
    <font>
      <sz val="12"/>
      <color rgb="FF000000"/>
      <name val="Calibri"/>
      <family val="2"/>
      <scheme val="minor"/>
    </font>
    <font>
      <sz val="11"/>
      <color rgb="FF000000"/>
      <name val="Aptos Narrow"/>
      <family val="2"/>
    </font>
    <font>
      <b/>
      <i/>
      <sz val="20"/>
      <color indexed="9"/>
      <name val="Calibri"/>
      <family val="2"/>
    </font>
    <font>
      <sz val="12"/>
      <name val="Arial"/>
      <family val="2"/>
    </font>
    <font>
      <b/>
      <sz val="14"/>
      <name val="Calibri"/>
      <family val="2"/>
      <scheme val="minor"/>
    </font>
    <font>
      <b/>
      <sz val="14"/>
      <color theme="1"/>
      <name val="Calibri"/>
      <family val="2"/>
      <scheme val="minor"/>
    </font>
    <font>
      <b/>
      <sz val="11"/>
      <color rgb="FFC00000"/>
      <name val="Calibri"/>
      <family val="2"/>
      <scheme val="minor"/>
    </font>
    <font>
      <sz val="10"/>
      <color rgb="FFC00000"/>
      <name val="Calibri"/>
      <family val="2"/>
      <scheme val="minor"/>
    </font>
    <font>
      <b/>
      <sz val="10"/>
      <color theme="1"/>
      <name val="Calibri"/>
      <family val="2"/>
      <scheme val="minor"/>
    </font>
    <font>
      <sz val="10"/>
      <color theme="1"/>
      <name val="Calibri"/>
      <family val="2"/>
      <scheme val="minor"/>
    </font>
    <font>
      <b/>
      <i/>
      <sz val="11"/>
      <color theme="1"/>
      <name val="Calibri"/>
      <family val="2"/>
      <scheme val="minor"/>
    </font>
    <font>
      <i/>
      <sz val="11"/>
      <color theme="1"/>
      <name val="Calibri"/>
      <family val="2"/>
      <scheme val="minor"/>
    </font>
    <font>
      <b/>
      <sz val="24"/>
      <color theme="1"/>
      <name val="Calibri"/>
      <family val="2"/>
      <scheme val="minor"/>
    </font>
    <font>
      <b/>
      <i/>
      <sz val="11"/>
      <color rgb="FFC00000"/>
      <name val="Calibri"/>
      <family val="2"/>
      <scheme val="minor"/>
    </font>
    <font>
      <sz val="11"/>
      <color rgb="FFC00000"/>
      <name val="Calibri"/>
      <family val="2"/>
      <scheme val="minor"/>
    </font>
    <font>
      <b/>
      <sz val="9"/>
      <color theme="1"/>
      <name val="Calibri"/>
      <family val="2"/>
      <scheme val="minor"/>
    </font>
    <font>
      <sz val="9"/>
      <color theme="1"/>
      <name val="Calibri"/>
      <family val="2"/>
      <scheme val="minor"/>
    </font>
    <font>
      <sz val="9"/>
      <color rgb="FFC00000"/>
      <name val="Calibri"/>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rgb="FFC00000"/>
        <bgColor indexed="64"/>
      </patternFill>
    </fill>
    <fill>
      <patternFill patternType="solid">
        <fgColor theme="4" tint="-0.499984740745262"/>
        <bgColor indexed="64"/>
      </patternFill>
    </fill>
    <fill>
      <patternFill patternType="solid">
        <fgColor theme="0"/>
        <bgColor indexed="64"/>
      </patternFill>
    </fill>
    <fill>
      <patternFill patternType="solid">
        <fgColor rgb="FFFFFF00"/>
        <bgColor indexed="64"/>
      </patternFill>
    </fill>
    <fill>
      <patternFill patternType="solid">
        <fgColor theme="1" tint="0.34998626667073579"/>
        <bgColor indexed="22"/>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tint="-0.499984740745262"/>
        <bgColor indexed="64"/>
      </patternFill>
    </fill>
  </fills>
  <borders count="4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14999847407452621"/>
      </left>
      <right style="thin">
        <color theme="0" tint="-0.249977111117893"/>
      </right>
      <top style="thin">
        <color theme="0" tint="-0.14999847407452621"/>
      </top>
      <bottom style="thin">
        <color theme="0" tint="-0.249977111117893"/>
      </bottom>
      <diagonal/>
    </border>
    <border>
      <left style="thin">
        <color theme="0" tint="-0.249977111117893"/>
      </left>
      <right style="thin">
        <color theme="0" tint="-0.14999847407452621"/>
      </right>
      <top style="thin">
        <color theme="0" tint="-0.1499984740745262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14999847407452621"/>
      </right>
      <top style="thin">
        <color theme="0" tint="-0.249977111117893"/>
      </top>
      <bottom style="thin">
        <color theme="0" tint="-0.249977111117893"/>
      </bottom>
      <diagonal/>
    </border>
    <border>
      <left style="thin">
        <color theme="0" tint="-0.14999847407452621"/>
      </left>
      <right style="thin">
        <color theme="0" tint="-0.249977111117893"/>
      </right>
      <top style="thin">
        <color theme="0" tint="-0.249977111117893"/>
      </top>
      <bottom style="thin">
        <color theme="0" tint="-0.14999847407452621"/>
      </bottom>
      <diagonal/>
    </border>
    <border>
      <left style="thin">
        <color theme="0" tint="-0.249977111117893"/>
      </left>
      <right style="thin">
        <color theme="0" tint="-0.14999847407452621"/>
      </right>
      <top style="thin">
        <color theme="0" tint="-0.249977111117893"/>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right/>
      <top style="medium">
        <color indexed="64"/>
      </top>
      <bottom style="medium">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medium">
        <color rgb="FF000000"/>
      </bottom>
      <diagonal/>
    </border>
    <border>
      <left/>
      <right style="thin">
        <color indexed="64"/>
      </right>
      <top/>
      <bottom style="medium">
        <color rgb="FF000000"/>
      </bottom>
      <diagonal/>
    </border>
    <border>
      <left style="thin">
        <color indexed="64"/>
      </left>
      <right style="thin">
        <color indexed="64"/>
      </right>
      <top/>
      <bottom style="medium">
        <color rgb="FF000000"/>
      </bottom>
      <diagonal/>
    </border>
    <border>
      <left/>
      <right/>
      <top style="dotted">
        <color indexed="64"/>
      </top>
      <bottom style="medium">
        <color rgb="FF000000"/>
      </bottom>
      <diagonal/>
    </border>
    <border>
      <left style="thin">
        <color indexed="64"/>
      </left>
      <right style="thin">
        <color indexed="64"/>
      </right>
      <top style="dotted">
        <color indexed="64"/>
      </top>
      <bottom style="medium">
        <color rgb="FF000000"/>
      </bottom>
      <diagonal/>
    </border>
    <border>
      <left/>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s>
  <cellStyleXfs count="9">
    <xf numFmtId="0" fontId="0" fillId="0" borderId="0"/>
    <xf numFmtId="0" fontId="11" fillId="0" borderId="0"/>
    <xf numFmtId="43" fontId="14"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cellStyleXfs>
  <cellXfs count="299">
    <xf numFmtId="0" fontId="0" fillId="0" borderId="0" xfId="0"/>
    <xf numFmtId="3" fontId="3" fillId="0" borderId="1" xfId="0" applyNumberFormat="1" applyFont="1" applyBorder="1" applyAlignment="1">
      <alignment horizontal="center" vertical="center" wrapText="1"/>
    </xf>
    <xf numFmtId="0" fontId="2" fillId="2" borderId="0" xfId="0" applyFont="1" applyFill="1"/>
    <xf numFmtId="3" fontId="3" fillId="0" borderId="1" xfId="0" applyNumberFormat="1" applyFont="1" applyBorder="1" applyAlignment="1">
      <alignment horizontal="center" vertical="center"/>
    </xf>
    <xf numFmtId="0" fontId="2" fillId="2" borderId="0" xfId="0" applyFont="1" applyFill="1" applyAlignment="1">
      <alignment horizontal="left"/>
    </xf>
    <xf numFmtId="0" fontId="0" fillId="0" borderId="0" xfId="0" applyAlignment="1">
      <alignment horizontal="left"/>
    </xf>
    <xf numFmtId="0" fontId="3" fillId="3" borderId="0" xfId="0" applyFont="1" applyFill="1" applyAlignment="1">
      <alignment horizontal="left" vertical="center" wrapText="1"/>
    </xf>
    <xf numFmtId="3" fontId="3" fillId="0" borderId="0" xfId="0" applyNumberFormat="1" applyFont="1" applyAlignment="1">
      <alignment horizontal="center" vertical="center" wrapText="1"/>
    </xf>
    <xf numFmtId="0" fontId="4" fillId="0" borderId="0" xfId="0" applyFont="1"/>
    <xf numFmtId="0" fontId="0" fillId="6" borderId="0" xfId="0" applyFill="1"/>
    <xf numFmtId="0" fontId="5" fillId="8"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3" fillId="9" borderId="1" xfId="0" applyFont="1" applyFill="1" applyBorder="1" applyAlignment="1">
      <alignment horizontal="center" vertical="center"/>
    </xf>
    <xf numFmtId="0" fontId="3" fillId="9" borderId="1" xfId="0" applyFont="1" applyFill="1" applyBorder="1" applyAlignment="1" applyProtection="1">
      <alignment horizontal="center" vertical="center" wrapText="1"/>
      <protection locked="0"/>
    </xf>
    <xf numFmtId="0" fontId="3" fillId="9" borderId="1" xfId="0" applyFont="1" applyFill="1" applyBorder="1" applyAlignment="1">
      <alignment horizontal="center" vertical="center" wrapText="1"/>
    </xf>
    <xf numFmtId="3" fontId="3" fillId="9"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wrapText="1"/>
    </xf>
    <xf numFmtId="0" fontId="8" fillId="3" borderId="0" xfId="0" applyFont="1" applyFill="1" applyAlignment="1">
      <alignment horizontal="center" vertical="center" wrapText="1"/>
    </xf>
    <xf numFmtId="0" fontId="10" fillId="3" borderId="0" xfId="0" applyFont="1" applyFill="1" applyAlignment="1">
      <alignment horizontal="center" vertical="center" wrapText="1"/>
    </xf>
    <xf numFmtId="0" fontId="5" fillId="8" borderId="1" xfId="1" applyFont="1" applyFill="1" applyBorder="1" applyAlignment="1">
      <alignment horizontal="center" vertical="center" wrapText="1"/>
    </xf>
    <xf numFmtId="0" fontId="3" fillId="7" borderId="1" xfId="1" applyFont="1" applyFill="1" applyBorder="1" applyAlignment="1" applyProtection="1">
      <alignment horizontal="center" vertical="center" wrapText="1"/>
      <protection locked="0"/>
    </xf>
    <xf numFmtId="3" fontId="3" fillId="7" borderId="1" xfId="1" applyNumberFormat="1" applyFont="1" applyFill="1" applyBorder="1" applyAlignment="1">
      <alignment horizontal="center" vertical="center" wrapText="1"/>
    </xf>
    <xf numFmtId="0" fontId="3" fillId="10" borderId="1" xfId="0" applyFont="1" applyFill="1" applyBorder="1" applyAlignment="1">
      <alignment horizontal="center" vertical="center"/>
    </xf>
    <xf numFmtId="0" fontId="3" fillId="2" borderId="1" xfId="0" applyFont="1" applyFill="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44" fontId="3" fillId="11" borderId="1" xfId="0" applyNumberFormat="1" applyFont="1" applyFill="1" applyBorder="1" applyAlignment="1">
      <alignment horizontal="center" vertical="center" wrapText="1"/>
    </xf>
    <xf numFmtId="0" fontId="12" fillId="0" borderId="2"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12" fillId="0" borderId="10" xfId="0" applyFont="1" applyBorder="1" applyAlignment="1">
      <alignment horizontal="center" vertical="center" wrapText="1"/>
    </xf>
    <xf numFmtId="0" fontId="5" fillId="8" borderId="1" xfId="0" applyFont="1" applyFill="1" applyBorder="1" applyAlignment="1">
      <alignment vertical="center" wrapText="1"/>
    </xf>
    <xf numFmtId="0" fontId="8" fillId="6" borderId="0" xfId="0" applyFont="1" applyFill="1" applyAlignment="1">
      <alignment horizontal="center" vertical="center" wrapText="1"/>
    </xf>
    <xf numFmtId="0" fontId="2" fillId="2" borderId="13" xfId="0" applyFont="1" applyFill="1" applyBorder="1"/>
    <xf numFmtId="0" fontId="1" fillId="4" borderId="13" xfId="0" applyFont="1" applyFill="1" applyBorder="1"/>
    <xf numFmtId="0" fontId="1" fillId="5" borderId="13" xfId="0" applyFont="1" applyFill="1" applyBorder="1"/>
    <xf numFmtId="0" fontId="0" fillId="6" borderId="0" xfId="0" applyFill="1" applyAlignment="1">
      <alignment horizontal="left"/>
    </xf>
    <xf numFmtId="0" fontId="4" fillId="6" borderId="0" xfId="0" applyFont="1" applyFill="1"/>
    <xf numFmtId="0" fontId="2" fillId="6" borderId="0" xfId="0" applyFont="1" applyFill="1"/>
    <xf numFmtId="44" fontId="3" fillId="11" borderId="2" xfId="0" applyNumberFormat="1" applyFont="1" applyFill="1" applyBorder="1" applyAlignment="1">
      <alignment horizontal="center" vertical="center" wrapText="1"/>
    </xf>
    <xf numFmtId="0" fontId="3" fillId="0" borderId="0" xfId="0" applyFont="1" applyAlignment="1" applyProtection="1">
      <alignment horizontal="center" vertical="center" wrapText="1"/>
      <protection locked="0"/>
    </xf>
    <xf numFmtId="0" fontId="13" fillId="0" borderId="0" xfId="0" applyFont="1"/>
    <xf numFmtId="3" fontId="3" fillId="6" borderId="17" xfId="0" applyNumberFormat="1" applyFont="1" applyFill="1" applyBorder="1" applyAlignment="1" applyProtection="1">
      <alignment horizontal="center" vertical="center" wrapText="1"/>
      <protection locked="0"/>
    </xf>
    <xf numFmtId="0" fontId="0" fillId="6" borderId="17" xfId="0" applyFill="1" applyBorder="1"/>
    <xf numFmtId="0" fontId="3" fillId="6" borderId="17" xfId="0" applyFont="1" applyFill="1" applyBorder="1" applyAlignment="1" applyProtection="1">
      <alignment horizontal="left" vertical="center" wrapText="1"/>
      <protection locked="0"/>
    </xf>
    <xf numFmtId="0" fontId="0" fillId="12" borderId="12" xfId="0" applyFill="1" applyBorder="1"/>
    <xf numFmtId="0" fontId="0" fillId="12" borderId="14" xfId="0" applyFill="1" applyBorder="1"/>
    <xf numFmtId="0" fontId="0" fillId="12" borderId="16" xfId="0" applyFill="1" applyBorder="1"/>
    <xf numFmtId="0" fontId="0" fillId="12" borderId="13" xfId="0" applyFill="1" applyBorder="1"/>
    <xf numFmtId="0" fontId="2" fillId="12" borderId="13" xfId="0" applyFont="1" applyFill="1" applyBorder="1"/>
    <xf numFmtId="0" fontId="0" fillId="12" borderId="11" xfId="0" applyFill="1" applyBorder="1"/>
    <xf numFmtId="0" fontId="0" fillId="12" borderId="18" xfId="0" applyFill="1" applyBorder="1"/>
    <xf numFmtId="0" fontId="0" fillId="12" borderId="0" xfId="0" applyFill="1"/>
    <xf numFmtId="164" fontId="0" fillId="12" borderId="0" xfId="0" applyNumberFormat="1" applyFill="1"/>
    <xf numFmtId="2" fontId="0" fillId="12" borderId="0" xfId="0" applyNumberFormat="1" applyFill="1"/>
    <xf numFmtId="0" fontId="0" fillId="12" borderId="19" xfId="0" applyFill="1" applyBorder="1"/>
    <xf numFmtId="0" fontId="0" fillId="12" borderId="15" xfId="0" applyFill="1" applyBorder="1"/>
    <xf numFmtId="0" fontId="3" fillId="3" borderId="17" xfId="0" applyFont="1" applyFill="1" applyBorder="1" applyAlignment="1">
      <alignment horizontal="left" vertical="center" wrapText="1"/>
    </xf>
    <xf numFmtId="3" fontId="3" fillId="0" borderId="17" xfId="0" applyNumberFormat="1" applyFont="1" applyBorder="1" applyAlignment="1">
      <alignment horizontal="center" vertical="center" wrapText="1"/>
    </xf>
    <xf numFmtId="0" fontId="0" fillId="0" borderId="17" xfId="0" applyBorder="1" applyProtection="1">
      <protection locked="0"/>
    </xf>
    <xf numFmtId="0" fontId="0" fillId="0" borderId="17" xfId="0" applyBorder="1"/>
    <xf numFmtId="3" fontId="3" fillId="0" borderId="17" xfId="0" applyNumberFormat="1" applyFont="1" applyBorder="1" applyAlignment="1">
      <alignment horizontal="center" vertical="center"/>
    </xf>
    <xf numFmtId="0" fontId="0" fillId="13" borderId="0" xfId="0" applyFill="1"/>
    <xf numFmtId="0" fontId="2" fillId="0" borderId="23" xfId="0" applyFont="1" applyBorder="1" applyAlignment="1">
      <alignment horizontal="center"/>
    </xf>
    <xf numFmtId="0" fontId="0" fillId="14" borderId="17" xfId="0" applyFill="1" applyBorder="1"/>
    <xf numFmtId="0" fontId="16" fillId="10" borderId="0" xfId="1" applyFont="1" applyFill="1" applyAlignment="1">
      <alignment horizontal="center" vertical="center" wrapText="1"/>
    </xf>
    <xf numFmtId="0" fontId="16" fillId="3" borderId="0" xfId="1" applyFont="1" applyFill="1" applyAlignment="1">
      <alignment horizontal="center" vertical="center" wrapText="1"/>
    </xf>
    <xf numFmtId="0" fontId="19" fillId="7" borderId="0" xfId="1" applyFont="1" applyFill="1" applyAlignment="1">
      <alignment wrapText="1"/>
    </xf>
    <xf numFmtId="0" fontId="11" fillId="6" borderId="0" xfId="1" applyFill="1"/>
    <xf numFmtId="0" fontId="23" fillId="10" borderId="0" xfId="1" applyFont="1" applyFill="1" applyAlignment="1">
      <alignment horizontal="left" vertical="center"/>
    </xf>
    <xf numFmtId="0" fontId="11" fillId="6" borderId="0" xfId="1" applyFill="1" applyAlignment="1">
      <alignment horizontal="left" vertical="center"/>
    </xf>
    <xf numFmtId="0" fontId="25" fillId="3" borderId="0" xfId="1" applyFont="1" applyFill="1" applyAlignment="1">
      <alignment horizontal="center" vertical="center" wrapText="1"/>
    </xf>
    <xf numFmtId="0" fontId="10" fillId="3" borderId="0" xfId="1" applyFont="1" applyFill="1" applyAlignment="1">
      <alignment horizontal="center" vertical="center" wrapText="1"/>
    </xf>
    <xf numFmtId="0" fontId="6" fillId="3" borderId="0" xfId="1" applyFont="1" applyFill="1" applyAlignment="1">
      <alignment horizontal="center" vertical="center" wrapText="1"/>
    </xf>
    <xf numFmtId="0" fontId="3" fillId="6" borderId="1" xfId="1" applyFont="1" applyFill="1" applyBorder="1" applyAlignment="1">
      <alignment horizontal="center" vertical="center" wrapText="1"/>
    </xf>
    <xf numFmtId="0" fontId="3" fillId="6" borderId="1" xfId="1" applyFont="1" applyFill="1" applyBorder="1" applyAlignment="1" applyProtection="1">
      <alignment horizontal="center" vertical="center" wrapText="1"/>
      <protection locked="0"/>
    </xf>
    <xf numFmtId="3" fontId="3" fillId="6" borderId="1" xfId="1" applyNumberFormat="1" applyFont="1" applyFill="1" applyBorder="1" applyAlignment="1">
      <alignment horizontal="center" vertical="center" wrapText="1"/>
    </xf>
    <xf numFmtId="0" fontId="8" fillId="3" borderId="0" xfId="1" applyFont="1" applyFill="1" applyAlignment="1">
      <alignment horizontal="center" vertical="center" wrapText="1"/>
    </xf>
    <xf numFmtId="0" fontId="3" fillId="6" borderId="1" xfId="1" applyFont="1" applyFill="1" applyBorder="1" applyAlignment="1">
      <alignment horizontal="center" vertical="center"/>
    </xf>
    <xf numFmtId="0" fontId="3" fillId="6" borderId="1" xfId="1" applyFont="1" applyFill="1" applyBorder="1" applyAlignment="1" applyProtection="1">
      <alignment horizontal="center" vertical="center"/>
      <protection locked="0"/>
    </xf>
    <xf numFmtId="0" fontId="3" fillId="0" borderId="1" xfId="1" applyFont="1" applyBorder="1" applyAlignment="1">
      <alignment horizontal="center" vertical="center" wrapText="1"/>
    </xf>
    <xf numFmtId="3" fontId="3" fillId="6" borderId="1" xfId="1" applyNumberFormat="1" applyFont="1" applyFill="1" applyBorder="1" applyAlignment="1">
      <alignment horizontal="center" vertical="center"/>
    </xf>
    <xf numFmtId="1" fontId="3" fillId="6" borderId="1" xfId="1" quotePrefix="1" applyNumberFormat="1" applyFont="1" applyFill="1" applyBorder="1" applyAlignment="1">
      <alignment horizontal="center" vertical="center" wrapText="1"/>
    </xf>
    <xf numFmtId="165" fontId="0" fillId="6" borderId="0" xfId="4" applyNumberFormat="1" applyFont="1" applyFill="1"/>
    <xf numFmtId="49" fontId="3" fillId="6" borderId="1" xfId="1" applyNumberFormat="1" applyFont="1" applyFill="1" applyBorder="1" applyAlignment="1">
      <alignment horizontal="center" vertical="center" wrapText="1"/>
    </xf>
    <xf numFmtId="0" fontId="8" fillId="0" borderId="0" xfId="1" applyFont="1" applyAlignment="1">
      <alignment horizontal="center" vertical="center" wrapText="1"/>
    </xf>
    <xf numFmtId="0" fontId="10" fillId="0" borderId="0" xfId="1" applyFont="1" applyAlignment="1">
      <alignment horizontal="center" vertical="center" wrapText="1"/>
    </xf>
    <xf numFmtId="0" fontId="3" fillId="6" borderId="2" xfId="1" applyFont="1" applyFill="1" applyBorder="1" applyAlignment="1">
      <alignment horizontal="center" vertical="center"/>
    </xf>
    <xf numFmtId="0" fontId="3" fillId="6" borderId="25" xfId="1" applyFont="1" applyFill="1" applyBorder="1" applyAlignment="1" applyProtection="1">
      <alignment horizontal="center" vertical="center" wrapText="1"/>
      <protection locked="0"/>
    </xf>
    <xf numFmtId="0" fontId="3" fillId="6" borderId="25" xfId="1" applyFont="1" applyFill="1" applyBorder="1" applyAlignment="1">
      <alignment horizontal="center" vertical="center" wrapText="1"/>
    </xf>
    <xf numFmtId="49" fontId="3" fillId="6" borderId="5" xfId="1" applyNumberFormat="1" applyFont="1" applyFill="1" applyBorder="1" applyAlignment="1">
      <alignment horizontal="center" vertical="center" wrapText="1"/>
    </xf>
    <xf numFmtId="165" fontId="0" fillId="0" borderId="0" xfId="4" applyNumberFormat="1" applyFont="1" applyFill="1"/>
    <xf numFmtId="0" fontId="11" fillId="0" borderId="0" xfId="1"/>
    <xf numFmtId="0" fontId="3" fillId="0" borderId="1" xfId="1" applyFont="1" applyBorder="1" applyAlignment="1" applyProtection="1">
      <alignment horizontal="center" vertical="center" wrapText="1"/>
      <protection locked="0"/>
    </xf>
    <xf numFmtId="0" fontId="3" fillId="0" borderId="1" xfId="1" applyFont="1" applyBorder="1" applyAlignment="1">
      <alignment horizontal="center" vertical="center"/>
    </xf>
    <xf numFmtId="0" fontId="3" fillId="0" borderId="1" xfId="5" applyFont="1" applyBorder="1" applyAlignment="1">
      <alignment horizontal="center" vertical="center" wrapText="1"/>
    </xf>
    <xf numFmtId="0" fontId="3" fillId="0" borderId="1" xfId="5" applyFont="1" applyBorder="1" applyAlignment="1" applyProtection="1">
      <alignment horizontal="center" vertical="center" wrapText="1"/>
      <protection locked="0"/>
    </xf>
    <xf numFmtId="0" fontId="3" fillId="6" borderId="1" xfId="5" applyFont="1" applyFill="1" applyBorder="1" applyAlignment="1">
      <alignment horizontal="center" vertical="center"/>
    </xf>
    <xf numFmtId="3" fontId="3" fillId="6" borderId="1" xfId="5" applyNumberFormat="1" applyFont="1" applyFill="1" applyBorder="1" applyAlignment="1">
      <alignment horizontal="center" vertical="center"/>
    </xf>
    <xf numFmtId="1" fontId="3" fillId="0" borderId="1" xfId="1" quotePrefix="1" applyNumberFormat="1" applyFont="1" applyBorder="1" applyAlignment="1">
      <alignment horizontal="center" vertical="center" wrapText="1"/>
    </xf>
    <xf numFmtId="0" fontId="8" fillId="6" borderId="0" xfId="1" applyFont="1" applyFill="1" applyAlignment="1">
      <alignment horizontal="center" vertical="center" wrapText="1"/>
    </xf>
    <xf numFmtId="44" fontId="11" fillId="6" borderId="0" xfId="1" applyNumberFormat="1" applyFill="1"/>
    <xf numFmtId="0" fontId="3" fillId="6" borderId="0" xfId="1" applyFont="1" applyFill="1" applyAlignment="1">
      <alignment horizontal="center" vertical="center" wrapText="1"/>
    </xf>
    <xf numFmtId="49" fontId="3" fillId="6" borderId="1" xfId="1" quotePrefix="1" applyNumberFormat="1" applyFont="1" applyFill="1" applyBorder="1" applyAlignment="1">
      <alignment horizontal="center" vertical="center" wrapText="1"/>
    </xf>
    <xf numFmtId="166" fontId="3" fillId="0" borderId="1" xfId="1" applyNumberFormat="1" applyFont="1" applyBorder="1" applyAlignment="1">
      <alignment horizontal="center" vertical="center" wrapText="1"/>
    </xf>
    <xf numFmtId="0" fontId="3" fillId="0" borderId="0" xfId="1" applyFont="1" applyAlignment="1">
      <alignment horizontal="center" vertical="center" wrapText="1"/>
    </xf>
    <xf numFmtId="49" fontId="3" fillId="0" borderId="1" xfId="1" applyNumberFormat="1" applyFont="1" applyBorder="1" applyAlignment="1">
      <alignment horizontal="center" vertical="center" wrapText="1"/>
    </xf>
    <xf numFmtId="0" fontId="3" fillId="0" borderId="2" xfId="1" applyFont="1" applyBorder="1" applyAlignment="1" applyProtection="1">
      <alignment horizontal="center" vertical="center" wrapText="1"/>
      <protection locked="0"/>
    </xf>
    <xf numFmtId="0" fontId="3" fillId="0" borderId="25" xfId="1" applyFont="1" applyBorder="1" applyAlignment="1" applyProtection="1">
      <alignment horizontal="center" vertical="center" wrapText="1"/>
      <protection locked="0"/>
    </xf>
    <xf numFmtId="3" fontId="3" fillId="6" borderId="25" xfId="1" applyNumberFormat="1" applyFont="1" applyFill="1" applyBorder="1" applyAlignment="1">
      <alignment horizontal="center" vertical="center" wrapText="1"/>
    </xf>
    <xf numFmtId="166" fontId="3" fillId="0" borderId="5" xfId="1" applyNumberFormat="1" applyFont="1" applyBorder="1" applyAlignment="1">
      <alignment horizontal="center" vertical="center" wrapText="1"/>
    </xf>
    <xf numFmtId="0" fontId="3" fillId="6" borderId="2" xfId="1" applyFont="1" applyFill="1" applyBorder="1" applyAlignment="1">
      <alignment horizontal="center" vertical="center" wrapText="1"/>
    </xf>
    <xf numFmtId="0" fontId="3" fillId="0" borderId="25" xfId="1" applyFont="1" applyBorder="1" applyAlignment="1">
      <alignment horizontal="center" vertical="center" wrapText="1"/>
    </xf>
    <xf numFmtId="0" fontId="3" fillId="0" borderId="2" xfId="1" applyFont="1" applyBorder="1" applyAlignment="1">
      <alignment horizontal="center" vertical="center" wrapText="1"/>
    </xf>
    <xf numFmtId="49" fontId="3" fillId="0" borderId="5" xfId="1" applyNumberFormat="1" applyFont="1" applyBorder="1" applyAlignment="1">
      <alignment horizontal="center" vertical="center" wrapText="1"/>
    </xf>
    <xf numFmtId="0" fontId="3" fillId="3" borderId="1" xfId="1" applyFont="1" applyFill="1" applyBorder="1" applyAlignment="1" applyProtection="1">
      <alignment horizontal="center" vertical="center" wrapText="1"/>
      <protection locked="0"/>
    </xf>
    <xf numFmtId="0" fontId="16" fillId="7" borderId="0" xfId="1" applyFont="1" applyFill="1" applyAlignment="1">
      <alignment horizontal="center" vertical="center" wrapText="1"/>
    </xf>
    <xf numFmtId="44" fontId="8" fillId="3" borderId="0" xfId="6" applyFont="1" applyFill="1" applyAlignment="1">
      <alignment horizontal="center" vertical="center" wrapText="1"/>
    </xf>
    <xf numFmtId="0" fontId="3" fillId="11" borderId="1" xfId="1" applyFont="1" applyFill="1" applyBorder="1" applyAlignment="1" applyProtection="1">
      <alignment horizontal="center" vertical="center" wrapText="1"/>
      <protection locked="0"/>
    </xf>
    <xf numFmtId="44" fontId="3" fillId="0" borderId="1" xfId="1" applyNumberFormat="1" applyFont="1" applyBorder="1" applyAlignment="1">
      <alignment horizontal="center" vertical="center" wrapText="1"/>
    </xf>
    <xf numFmtId="44" fontId="3" fillId="11" borderId="1"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3" fontId="3" fillId="0" borderId="1" xfId="1" applyNumberFormat="1" applyFont="1" applyBorder="1" applyAlignment="1">
      <alignment horizontal="center" vertical="center" wrapText="1"/>
    </xf>
    <xf numFmtId="44" fontId="34" fillId="3" borderId="0" xfId="6" applyFont="1" applyFill="1" applyAlignment="1">
      <alignment horizontal="center" vertical="center" wrapText="1"/>
    </xf>
    <xf numFmtId="0" fontId="34" fillId="3" borderId="0" xfId="1" applyFont="1" applyFill="1" applyAlignment="1">
      <alignment horizontal="center" vertical="center" wrapText="1"/>
    </xf>
    <xf numFmtId="0" fontId="3" fillId="0" borderId="1" xfId="1" quotePrefix="1" applyFont="1" applyBorder="1" applyAlignment="1">
      <alignment horizontal="center" vertical="center" wrapText="1"/>
    </xf>
    <xf numFmtId="167" fontId="3" fillId="0" borderId="1" xfId="1" applyNumberFormat="1" applyFont="1" applyBorder="1" applyAlignment="1" applyProtection="1">
      <alignment horizontal="center" vertical="center" wrapText="1"/>
      <protection locked="0"/>
    </xf>
    <xf numFmtId="44" fontId="3" fillId="16" borderId="1" xfId="1" applyNumberFormat="1" applyFont="1" applyFill="1" applyBorder="1" applyAlignment="1">
      <alignment horizontal="center" vertical="center" wrapText="1"/>
    </xf>
    <xf numFmtId="44" fontId="8" fillId="0" borderId="0" xfId="8" applyFont="1" applyFill="1" applyAlignment="1">
      <alignment horizontal="center" vertical="center" wrapText="1"/>
    </xf>
    <xf numFmtId="0" fontId="36" fillId="0" borderId="1" xfId="1" applyFont="1" applyBorder="1" applyAlignment="1" applyProtection="1">
      <alignment horizontal="center" vertical="center" wrapText="1"/>
      <protection locked="0"/>
    </xf>
    <xf numFmtId="44" fontId="8" fillId="3" borderId="0" xfId="8" applyFont="1" applyFill="1" applyAlignment="1">
      <alignment horizontal="center" vertical="center" wrapText="1"/>
    </xf>
    <xf numFmtId="44" fontId="8" fillId="0" borderId="0" xfId="6" applyFont="1" applyFill="1" applyAlignment="1">
      <alignment horizontal="center" vertical="center" wrapText="1"/>
    </xf>
    <xf numFmtId="0" fontId="3" fillId="11" borderId="25" xfId="1" applyFont="1" applyFill="1" applyBorder="1" applyAlignment="1" applyProtection="1">
      <alignment horizontal="center" vertical="center" wrapText="1"/>
      <protection locked="0"/>
    </xf>
    <xf numFmtId="44" fontId="3" fillId="11" borderId="25" xfId="1" applyNumberFormat="1" applyFont="1" applyFill="1" applyBorder="1" applyAlignment="1">
      <alignment horizontal="center" vertical="center" wrapText="1"/>
    </xf>
    <xf numFmtId="166" fontId="3" fillId="0" borderId="27" xfId="1" applyNumberFormat="1" applyFont="1" applyBorder="1" applyAlignment="1">
      <alignment horizontal="center"/>
    </xf>
    <xf numFmtId="0" fontId="3" fillId="0" borderId="28" xfId="1" quotePrefix="1" applyFont="1" applyBorder="1" applyAlignment="1">
      <alignment horizontal="center" vertical="center" wrapText="1"/>
    </xf>
    <xf numFmtId="0" fontId="39" fillId="8" borderId="2" xfId="1" applyFont="1" applyFill="1" applyBorder="1" applyAlignment="1">
      <alignment horizontal="center" vertical="center" wrapText="1"/>
    </xf>
    <xf numFmtId="0" fontId="39" fillId="8" borderId="25" xfId="1" applyFont="1" applyFill="1" applyBorder="1" applyAlignment="1">
      <alignment horizontal="center" vertical="center" wrapText="1"/>
    </xf>
    <xf numFmtId="0" fontId="39" fillId="8" borderId="5" xfId="1" applyFont="1" applyFill="1" applyBorder="1" applyAlignment="1">
      <alignment horizontal="center" vertical="center" wrapText="1"/>
    </xf>
    <xf numFmtId="0" fontId="3" fillId="10" borderId="1" xfId="1" applyFont="1" applyFill="1" applyBorder="1" applyAlignment="1" applyProtection="1">
      <alignment horizontal="center" vertical="center" wrapText="1"/>
      <protection locked="0"/>
    </xf>
    <xf numFmtId="0" fontId="3" fillId="10" borderId="1" xfId="1" applyFont="1" applyFill="1" applyBorder="1" applyAlignment="1">
      <alignment horizontal="center" vertical="center" wrapText="1"/>
    </xf>
    <xf numFmtId="0" fontId="3" fillId="0" borderId="1" xfId="7" applyNumberFormat="1" applyFont="1" applyFill="1" applyBorder="1" applyAlignment="1">
      <alignment horizontal="center" vertical="center" wrapText="1"/>
    </xf>
    <xf numFmtId="0" fontId="15" fillId="0" borderId="1" xfId="1" applyFont="1" applyBorder="1" applyAlignment="1">
      <alignment horizontal="center" vertical="center" wrapText="1"/>
    </xf>
    <xf numFmtId="0" fontId="20" fillId="7" borderId="0" xfId="1" applyFont="1" applyFill="1" applyAlignment="1">
      <alignment wrapText="1"/>
    </xf>
    <xf numFmtId="0" fontId="15" fillId="7" borderId="1" xfId="1" applyFont="1" applyFill="1" applyBorder="1" applyAlignment="1">
      <alignment horizontal="center" vertical="center" wrapText="1"/>
    </xf>
    <xf numFmtId="0" fontId="30" fillId="6" borderId="0" xfId="1" applyFont="1" applyFill="1" applyAlignment="1">
      <alignment horizontal="center" vertical="center" wrapText="1"/>
    </xf>
    <xf numFmtId="0" fontId="30" fillId="3" borderId="0" xfId="1" applyFont="1" applyFill="1" applyAlignment="1">
      <alignment horizontal="center" vertical="center" wrapText="1"/>
    </xf>
    <xf numFmtId="0" fontId="23" fillId="7" borderId="0" xfId="1" applyFont="1" applyFill="1" applyAlignment="1">
      <alignment vertical="center"/>
    </xf>
    <xf numFmtId="0" fontId="41" fillId="7" borderId="0" xfId="1" applyFont="1" applyFill="1" applyAlignment="1">
      <alignment wrapText="1"/>
    </xf>
    <xf numFmtId="0" fontId="42" fillId="7" borderId="0" xfId="1" applyFont="1" applyFill="1" applyAlignment="1">
      <alignment horizontal="center" wrapText="1"/>
    </xf>
    <xf numFmtId="0" fontId="40" fillId="7" borderId="0" xfId="1" applyFont="1" applyFill="1" applyAlignment="1">
      <alignment horizontal="right" vertical="center"/>
    </xf>
    <xf numFmtId="0" fontId="1" fillId="4" borderId="0" xfId="0" applyFont="1" applyFill="1"/>
    <xf numFmtId="0" fontId="1" fillId="5" borderId="0" xfId="0" applyFont="1" applyFill="1"/>
    <xf numFmtId="0" fontId="0" fillId="6" borderId="0" xfId="0" applyFill="1" applyAlignment="1">
      <alignment horizontal="center"/>
    </xf>
    <xf numFmtId="0" fontId="0" fillId="6" borderId="17" xfId="0" applyFill="1" applyBorder="1" applyAlignment="1" applyProtection="1">
      <alignment horizontal="center"/>
      <protection locked="0"/>
    </xf>
    <xf numFmtId="0" fontId="0" fillId="6" borderId="0" xfId="0" applyFill="1" applyAlignment="1" applyProtection="1">
      <alignment horizontal="center"/>
      <protection locked="0"/>
    </xf>
    <xf numFmtId="0" fontId="0" fillId="0" borderId="0" xfId="0" applyAlignment="1">
      <alignment horizontal="center"/>
    </xf>
    <xf numFmtId="9" fontId="0" fillId="7" borderId="0" xfId="3" applyFont="1" applyFill="1" applyProtection="1">
      <protection locked="0"/>
    </xf>
    <xf numFmtId="0" fontId="43" fillId="0" borderId="0" xfId="0" applyFont="1" applyAlignment="1">
      <alignment horizontal="left"/>
    </xf>
    <xf numFmtId="0" fontId="2" fillId="2" borderId="0" xfId="0" applyFont="1" applyFill="1" applyAlignment="1">
      <alignment horizontal="left" wrapText="1"/>
    </xf>
    <xf numFmtId="0" fontId="2" fillId="2" borderId="0" xfId="0" applyFont="1" applyFill="1" applyAlignment="1">
      <alignment horizontal="center" wrapText="1"/>
    </xf>
    <xf numFmtId="0" fontId="49" fillId="6" borderId="0" xfId="0" applyFont="1" applyFill="1"/>
    <xf numFmtId="0" fontId="3" fillId="6" borderId="0" xfId="0" applyFont="1" applyFill="1" applyAlignment="1">
      <alignment horizontal="left" vertical="top" wrapText="1"/>
    </xf>
    <xf numFmtId="3" fontId="3" fillId="6" borderId="0" xfId="0" applyNumberFormat="1" applyFont="1" applyFill="1" applyAlignment="1">
      <alignment horizontal="left" vertical="top" wrapText="1"/>
    </xf>
    <xf numFmtId="3" fontId="3" fillId="0" borderId="17" xfId="0" applyNumberFormat="1" applyFont="1" applyBorder="1" applyAlignment="1" applyProtection="1">
      <alignment horizontal="center" vertical="center" wrapText="1"/>
      <protection locked="0"/>
    </xf>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21" xfId="0" applyBorder="1"/>
    <xf numFmtId="0" fontId="0" fillId="6" borderId="34" xfId="0" applyFill="1" applyBorder="1"/>
    <xf numFmtId="0" fontId="2" fillId="0" borderId="34" xfId="0" applyFont="1" applyBorder="1" applyAlignment="1">
      <alignment horizontal="left"/>
    </xf>
    <xf numFmtId="0" fontId="48" fillId="0" borderId="0" xfId="0" applyFont="1" applyAlignment="1">
      <alignment horizontal="left"/>
    </xf>
    <xf numFmtId="0" fontId="48" fillId="0" borderId="0" xfId="0" applyFont="1"/>
    <xf numFmtId="0" fontId="48" fillId="0" borderId="37" xfId="0" applyFont="1" applyBorder="1"/>
    <xf numFmtId="0" fontId="0" fillId="6" borderId="33" xfId="0" applyFill="1" applyBorder="1"/>
    <xf numFmtId="0" fontId="42" fillId="0" borderId="0" xfId="0" applyFont="1"/>
    <xf numFmtId="0" fontId="2" fillId="0" borderId="0" xfId="0" applyFont="1" applyAlignment="1">
      <alignment horizontal="left"/>
    </xf>
    <xf numFmtId="0" fontId="0" fillId="0" borderId="20" xfId="0" applyBorder="1"/>
    <xf numFmtId="0" fontId="0" fillId="17" borderId="11" xfId="0" applyFill="1" applyBorder="1" applyAlignment="1">
      <alignment horizontal="left"/>
    </xf>
    <xf numFmtId="0" fontId="0" fillId="17" borderId="18" xfId="0" applyFill="1" applyBorder="1" applyAlignment="1">
      <alignment horizontal="left"/>
    </xf>
    <xf numFmtId="0" fontId="0" fillId="17" borderId="12" xfId="0" applyFill="1" applyBorder="1"/>
    <xf numFmtId="0" fontId="20" fillId="17" borderId="14" xfId="0" applyFont="1" applyFill="1" applyBorder="1" applyAlignment="1">
      <alignment horizontal="center" vertical="center"/>
    </xf>
    <xf numFmtId="3" fontId="20" fillId="17" borderId="14" xfId="2" applyNumberFormat="1" applyFont="1" applyFill="1" applyBorder="1" applyAlignment="1">
      <alignment horizontal="center" vertical="center"/>
    </xf>
    <xf numFmtId="2" fontId="20" fillId="17" borderId="14" xfId="0" applyNumberFormat="1" applyFont="1" applyFill="1" applyBorder="1" applyAlignment="1">
      <alignment horizontal="center" vertical="center"/>
    </xf>
    <xf numFmtId="0" fontId="0" fillId="17" borderId="13" xfId="0" applyFill="1" applyBorder="1"/>
    <xf numFmtId="0" fontId="0" fillId="17" borderId="0" xfId="0" applyFill="1"/>
    <xf numFmtId="0" fontId="0" fillId="17" borderId="14" xfId="0" applyFill="1" applyBorder="1"/>
    <xf numFmtId="0" fontId="45" fillId="17" borderId="13" xfId="0" applyFont="1" applyFill="1" applyBorder="1" applyAlignment="1">
      <alignment horizontal="center"/>
    </xf>
    <xf numFmtId="0" fontId="45" fillId="17" borderId="0" xfId="0" applyFont="1" applyFill="1"/>
    <xf numFmtId="0" fontId="46" fillId="17" borderId="14" xfId="0" applyFont="1" applyFill="1" applyBorder="1"/>
    <xf numFmtId="0" fontId="0" fillId="17" borderId="15" xfId="0" applyFill="1" applyBorder="1" applyAlignment="1">
      <alignment horizontal="left"/>
    </xf>
    <xf numFmtId="0" fontId="0" fillId="17" borderId="19" xfId="0" applyFill="1" applyBorder="1" applyAlignment="1">
      <alignment horizontal="left"/>
    </xf>
    <xf numFmtId="0" fontId="0" fillId="17" borderId="16" xfId="0" applyFill="1" applyBorder="1"/>
    <xf numFmtId="0" fontId="0" fillId="13" borderId="11" xfId="0" applyFill="1" applyBorder="1" applyAlignment="1">
      <alignment horizontal="left"/>
    </xf>
    <xf numFmtId="0" fontId="0" fillId="13" borderId="18" xfId="0" applyFill="1" applyBorder="1" applyAlignment="1">
      <alignment horizontal="left"/>
    </xf>
    <xf numFmtId="0" fontId="0" fillId="13" borderId="12" xfId="0" applyFill="1" applyBorder="1"/>
    <xf numFmtId="0" fontId="20" fillId="13" borderId="14" xfId="0" applyFont="1" applyFill="1" applyBorder="1" applyAlignment="1">
      <alignment horizontal="center" vertical="center"/>
    </xf>
    <xf numFmtId="3" fontId="20" fillId="13" borderId="14" xfId="2" applyNumberFormat="1" applyFont="1" applyFill="1" applyBorder="1" applyAlignment="1">
      <alignment horizontal="center" vertical="center"/>
    </xf>
    <xf numFmtId="2" fontId="20" fillId="13" borderId="14" xfId="0" applyNumberFormat="1" applyFont="1" applyFill="1" applyBorder="1" applyAlignment="1">
      <alignment horizontal="center" vertical="center"/>
    </xf>
    <xf numFmtId="0" fontId="0" fillId="13" borderId="14" xfId="0" applyFill="1" applyBorder="1"/>
    <xf numFmtId="0" fontId="0" fillId="13" borderId="13" xfId="0" applyFill="1" applyBorder="1"/>
    <xf numFmtId="0" fontId="45" fillId="13" borderId="13" xfId="0" applyFont="1" applyFill="1" applyBorder="1" applyAlignment="1">
      <alignment horizontal="center"/>
    </xf>
    <xf numFmtId="0" fontId="45" fillId="13" borderId="0" xfId="0" applyFont="1" applyFill="1" applyAlignment="1">
      <alignment horizontal="left"/>
    </xf>
    <xf numFmtId="0" fontId="46" fillId="13" borderId="14" xfId="0" applyFont="1" applyFill="1" applyBorder="1" applyAlignment="1">
      <alignment horizontal="center"/>
    </xf>
    <xf numFmtId="0" fontId="0" fillId="13" borderId="15" xfId="0" applyFill="1" applyBorder="1" applyAlignment="1">
      <alignment horizontal="left"/>
    </xf>
    <xf numFmtId="0" fontId="0" fillId="13" borderId="19" xfId="0" applyFill="1" applyBorder="1" applyAlignment="1">
      <alignment horizontal="left"/>
    </xf>
    <xf numFmtId="0" fontId="0" fillId="13" borderId="16" xfId="0" applyFill="1" applyBorder="1"/>
    <xf numFmtId="0" fontId="0" fillId="18" borderId="0" xfId="0" applyFill="1" applyAlignment="1">
      <alignment horizontal="center"/>
    </xf>
    <xf numFmtId="0" fontId="0" fillId="18" borderId="0" xfId="0" applyFill="1"/>
    <xf numFmtId="0" fontId="0" fillId="18" borderId="0" xfId="0" applyFill="1" applyAlignment="1">
      <alignment horizontal="left"/>
    </xf>
    <xf numFmtId="0" fontId="42" fillId="18" borderId="0" xfId="0" applyFont="1" applyFill="1"/>
    <xf numFmtId="0" fontId="4" fillId="18" borderId="0" xfId="0" applyFont="1" applyFill="1"/>
    <xf numFmtId="0" fontId="4" fillId="18" borderId="0" xfId="0" applyFont="1" applyFill="1" applyAlignment="1">
      <alignment horizontal="right"/>
    </xf>
    <xf numFmtId="0" fontId="50" fillId="18" borderId="31" xfId="0" applyFont="1" applyFill="1" applyBorder="1"/>
    <xf numFmtId="0" fontId="0" fillId="18" borderId="31" xfId="0" applyFill="1" applyBorder="1" applyAlignment="1">
      <alignment horizontal="left"/>
    </xf>
    <xf numFmtId="0" fontId="44" fillId="18" borderId="31" xfId="0" applyFont="1" applyFill="1" applyBorder="1" applyAlignment="1">
      <alignment horizontal="left"/>
    </xf>
    <xf numFmtId="0" fontId="1" fillId="19" borderId="22" xfId="0" applyFont="1" applyFill="1" applyBorder="1" applyAlignment="1">
      <alignment horizontal="left"/>
    </xf>
    <xf numFmtId="0" fontId="1" fillId="19" borderId="30" xfId="0" applyFont="1" applyFill="1" applyBorder="1" applyAlignment="1">
      <alignment horizontal="left"/>
    </xf>
    <xf numFmtId="0" fontId="50" fillId="18" borderId="39" xfId="0" applyFont="1" applyFill="1" applyBorder="1"/>
    <xf numFmtId="0" fontId="0" fillId="18" borderId="39" xfId="0" applyFill="1" applyBorder="1" applyAlignment="1">
      <alignment horizontal="left"/>
    </xf>
    <xf numFmtId="0" fontId="0" fillId="18" borderId="40" xfId="0" applyFill="1" applyBorder="1" applyAlignment="1">
      <alignment horizontal="left"/>
    </xf>
    <xf numFmtId="0" fontId="0" fillId="0" borderId="41" xfId="0" applyBorder="1" applyAlignment="1">
      <alignment horizontal="center"/>
    </xf>
    <xf numFmtId="0" fontId="48" fillId="18" borderId="31" xfId="0" applyFont="1" applyFill="1" applyBorder="1"/>
    <xf numFmtId="0" fontId="0" fillId="0" borderId="32" xfId="0" applyBorder="1" applyAlignment="1">
      <alignment horizontal="center"/>
    </xf>
    <xf numFmtId="0" fontId="50" fillId="18" borderId="42" xfId="0" applyFont="1" applyFill="1" applyBorder="1"/>
    <xf numFmtId="0" fontId="0" fillId="18" borderId="42" xfId="0" applyFill="1" applyBorder="1" applyAlignment="1">
      <alignment horizontal="left"/>
    </xf>
    <xf numFmtId="0" fontId="0" fillId="0" borderId="43" xfId="0" applyBorder="1" applyAlignment="1">
      <alignment horizontal="center"/>
    </xf>
    <xf numFmtId="0" fontId="47" fillId="18" borderId="39" xfId="0" applyFont="1" applyFill="1" applyBorder="1"/>
    <xf numFmtId="0" fontId="0" fillId="14" borderId="41" xfId="0" applyFill="1" applyBorder="1" applyAlignment="1">
      <alignment horizontal="center"/>
    </xf>
    <xf numFmtId="0" fontId="0" fillId="14" borderId="32" xfId="0" applyFill="1" applyBorder="1" applyAlignment="1">
      <alignment horizontal="center"/>
    </xf>
    <xf numFmtId="0" fontId="0" fillId="18" borderId="39" xfId="0" applyFill="1" applyBorder="1"/>
    <xf numFmtId="0" fontId="0" fillId="18" borderId="44" xfId="0" applyFill="1" applyBorder="1" applyAlignment="1">
      <alignment horizontal="left"/>
    </xf>
    <xf numFmtId="0" fontId="44" fillId="18" borderId="44" xfId="0" applyFont="1" applyFill="1" applyBorder="1" applyAlignment="1">
      <alignment horizontal="left"/>
    </xf>
    <xf numFmtId="1" fontId="0" fillId="14" borderId="45" xfId="0" applyNumberFormat="1" applyFill="1" applyBorder="1" applyAlignment="1">
      <alignment horizontal="center"/>
    </xf>
    <xf numFmtId="1" fontId="0" fillId="0" borderId="45" xfId="0" applyNumberFormat="1" applyBorder="1" applyAlignment="1">
      <alignment horizontal="center"/>
    </xf>
    <xf numFmtId="0" fontId="44" fillId="18" borderId="39" xfId="0" applyFont="1" applyFill="1" applyBorder="1" applyAlignment="1">
      <alignment horizontal="left"/>
    </xf>
    <xf numFmtId="1" fontId="0" fillId="0" borderId="41" xfId="0" applyNumberFormat="1" applyBorder="1" applyAlignment="1">
      <alignment horizontal="center"/>
    </xf>
    <xf numFmtId="0" fontId="52" fillId="13" borderId="13" xfId="0" applyFont="1" applyFill="1" applyBorder="1" applyAlignment="1">
      <alignment horizontal="center"/>
    </xf>
    <xf numFmtId="0" fontId="52" fillId="13" borderId="0" xfId="0" applyFont="1" applyFill="1" applyAlignment="1">
      <alignment horizontal="left"/>
    </xf>
    <xf numFmtId="0" fontId="53" fillId="13" borderId="14" xfId="0" applyFont="1" applyFill="1" applyBorder="1" applyAlignment="1">
      <alignment horizontal="center"/>
    </xf>
    <xf numFmtId="0" fontId="54" fillId="18" borderId="39" xfId="0" applyFont="1" applyFill="1" applyBorder="1" applyAlignment="1">
      <alignment horizontal="left"/>
    </xf>
    <xf numFmtId="0" fontId="54" fillId="18" borderId="31" xfId="0" applyFont="1" applyFill="1" applyBorder="1" applyAlignment="1">
      <alignment horizontal="left"/>
    </xf>
    <xf numFmtId="0" fontId="54" fillId="18" borderId="44" xfId="0" applyFont="1" applyFill="1" applyBorder="1" applyAlignment="1">
      <alignment horizontal="left"/>
    </xf>
    <xf numFmtId="0" fontId="52" fillId="17" borderId="13" xfId="0" applyFont="1" applyFill="1" applyBorder="1" applyAlignment="1">
      <alignment horizontal="center"/>
    </xf>
    <xf numFmtId="0" fontId="52" fillId="17" borderId="0" xfId="0" applyFont="1" applyFill="1"/>
    <xf numFmtId="0" fontId="53" fillId="17" borderId="14" xfId="0" applyFont="1" applyFill="1" applyBorder="1"/>
    <xf numFmtId="0" fontId="0" fillId="6" borderId="0" xfId="0" applyFill="1" applyAlignment="1">
      <alignment horizontal="center"/>
    </xf>
    <xf numFmtId="0" fontId="42" fillId="18" borderId="0" xfId="0" applyFont="1" applyFill="1" applyAlignment="1">
      <alignment horizontal="center" vertical="center"/>
    </xf>
    <xf numFmtId="0" fontId="51" fillId="0" borderId="0" xfId="0" applyFont="1" applyAlignment="1">
      <alignment horizontal="left" vertical="top" wrapText="1"/>
    </xf>
    <xf numFmtId="0" fontId="51" fillId="0" borderId="20" xfId="0" applyFont="1" applyBorder="1" applyAlignment="1">
      <alignment horizontal="left" vertical="top" wrapText="1"/>
    </xf>
    <xf numFmtId="0" fontId="45" fillId="17" borderId="13" xfId="0" applyFont="1" applyFill="1" applyBorder="1" applyAlignment="1">
      <alignment horizontal="center"/>
    </xf>
    <xf numFmtId="0" fontId="45" fillId="17" borderId="0" xfId="0" applyFont="1" applyFill="1" applyAlignment="1">
      <alignment horizontal="center"/>
    </xf>
    <xf numFmtId="0" fontId="45" fillId="17" borderId="14" xfId="0" applyFont="1" applyFill="1" applyBorder="1" applyAlignment="1">
      <alignment horizontal="center"/>
    </xf>
    <xf numFmtId="0" fontId="43" fillId="0" borderId="0" xfId="0" applyFont="1" applyAlignment="1">
      <alignment horizontal="center" vertical="center" wrapText="1"/>
    </xf>
    <xf numFmtId="0" fontId="45" fillId="13" borderId="13" xfId="0" applyFont="1" applyFill="1" applyBorder="1" applyAlignment="1">
      <alignment horizontal="center"/>
    </xf>
    <xf numFmtId="0" fontId="45" fillId="13" borderId="0" xfId="0" applyFont="1" applyFill="1" applyAlignment="1">
      <alignment horizontal="center"/>
    </xf>
    <xf numFmtId="0" fontId="45" fillId="13" borderId="14" xfId="0" applyFont="1" applyFill="1" applyBorder="1" applyAlignment="1">
      <alignment horizontal="center"/>
    </xf>
    <xf numFmtId="0" fontId="17" fillId="10" borderId="0" xfId="1" applyFont="1" applyFill="1" applyAlignment="1">
      <alignment horizontal="left" vertical="center" wrapText="1"/>
    </xf>
    <xf numFmtId="0" fontId="18" fillId="10" borderId="0" xfId="1" applyFont="1" applyFill="1" applyAlignment="1">
      <alignment horizontal="left" vertical="center" wrapText="1"/>
    </xf>
    <xf numFmtId="0" fontId="21" fillId="10" borderId="0" xfId="1" applyFont="1" applyFill="1" applyAlignment="1">
      <alignment horizontal="right" vertical="top" wrapText="1"/>
    </xf>
    <xf numFmtId="0" fontId="21" fillId="10" borderId="24" xfId="1" applyFont="1" applyFill="1" applyBorder="1" applyAlignment="1">
      <alignment horizontal="right" vertical="top" wrapText="1"/>
    </xf>
    <xf numFmtId="0" fontId="24" fillId="8" borderId="2" xfId="1" applyFont="1" applyFill="1" applyBorder="1" applyAlignment="1">
      <alignment horizontal="center" vertical="center" wrapText="1"/>
    </xf>
    <xf numFmtId="0" fontId="24" fillId="8" borderId="25" xfId="1" applyFont="1" applyFill="1" applyBorder="1" applyAlignment="1">
      <alignment horizontal="center" vertical="center" wrapText="1"/>
    </xf>
    <xf numFmtId="0" fontId="24" fillId="8" borderId="5" xfId="1" applyFont="1" applyFill="1" applyBorder="1" applyAlignment="1">
      <alignment horizontal="center" vertical="center" wrapText="1"/>
    </xf>
    <xf numFmtId="0" fontId="26" fillId="8" borderId="2" xfId="1" applyFont="1" applyFill="1" applyBorder="1" applyAlignment="1">
      <alignment horizontal="center" vertical="center" wrapText="1"/>
    </xf>
    <xf numFmtId="0" fontId="26" fillId="8" borderId="25" xfId="1" applyFont="1" applyFill="1" applyBorder="1" applyAlignment="1">
      <alignment horizontal="center" vertical="center" wrapText="1"/>
    </xf>
    <xf numFmtId="0" fontId="26" fillId="8" borderId="5" xfId="1" applyFont="1" applyFill="1" applyBorder="1" applyAlignment="1">
      <alignment horizontal="center" vertical="center" wrapText="1"/>
    </xf>
    <xf numFmtId="0" fontId="28" fillId="15" borderId="2" xfId="1" applyFont="1" applyFill="1" applyBorder="1" applyAlignment="1">
      <alignment horizontal="center" vertical="center" wrapText="1"/>
    </xf>
    <xf numFmtId="0" fontId="28" fillId="15" borderId="25" xfId="1" applyFont="1" applyFill="1" applyBorder="1" applyAlignment="1">
      <alignment horizontal="center" vertical="center" wrapText="1"/>
    </xf>
    <xf numFmtId="0" fontId="28" fillId="15" borderId="5" xfId="1" applyFont="1" applyFill="1" applyBorder="1" applyAlignment="1">
      <alignment horizontal="center" vertical="center" wrapText="1"/>
    </xf>
    <xf numFmtId="0" fontId="20" fillId="10" borderId="0" xfId="1" applyFont="1" applyFill="1" applyAlignment="1">
      <alignment horizontal="center" wrapText="1"/>
    </xf>
    <xf numFmtId="0" fontId="31" fillId="10" borderId="0" xfId="1" applyFont="1" applyFill="1" applyAlignment="1">
      <alignment horizontal="right" wrapText="1"/>
    </xf>
    <xf numFmtId="0" fontId="19" fillId="10" borderId="0" xfId="1" applyFont="1" applyFill="1" applyAlignment="1">
      <alignment horizontal="right" wrapText="1"/>
    </xf>
    <xf numFmtId="0" fontId="19" fillId="10" borderId="24" xfId="1" applyFont="1" applyFill="1" applyBorder="1" applyAlignment="1">
      <alignment horizontal="right" wrapText="1"/>
    </xf>
    <xf numFmtId="0" fontId="23" fillId="7" borderId="0" xfId="1" applyFont="1" applyFill="1" applyAlignment="1">
      <alignment horizontal="left" vertical="center"/>
    </xf>
    <xf numFmtId="0" fontId="33" fillId="8" borderId="2" xfId="1" applyFont="1" applyFill="1" applyBorder="1" applyAlignment="1">
      <alignment horizontal="center" vertical="center" wrapText="1"/>
    </xf>
    <xf numFmtId="0" fontId="33" fillId="8" borderId="25" xfId="1" applyFont="1" applyFill="1" applyBorder="1" applyAlignment="1">
      <alignment horizontal="center" vertical="center" wrapText="1"/>
    </xf>
    <xf numFmtId="0" fontId="33" fillId="8" borderId="5" xfId="1" applyFont="1" applyFill="1" applyBorder="1" applyAlignment="1">
      <alignment horizontal="center" vertical="center" wrapText="1"/>
    </xf>
    <xf numFmtId="0" fontId="24" fillId="8" borderId="26" xfId="1" applyFont="1" applyFill="1" applyBorder="1" applyAlignment="1">
      <alignment horizontal="center" vertical="center" wrapText="1"/>
    </xf>
    <xf numFmtId="0" fontId="24" fillId="8" borderId="24" xfId="1" applyFont="1" applyFill="1" applyBorder="1" applyAlignment="1">
      <alignment horizontal="center" vertical="center" wrapText="1"/>
    </xf>
    <xf numFmtId="0" fontId="39" fillId="8" borderId="2" xfId="1" applyFont="1" applyFill="1" applyBorder="1" applyAlignment="1">
      <alignment horizontal="center" vertical="center" wrapText="1"/>
    </xf>
    <xf numFmtId="0" fontId="39" fillId="8" borderId="25" xfId="1" applyFont="1" applyFill="1" applyBorder="1" applyAlignment="1">
      <alignment horizontal="center" vertical="center" wrapText="1"/>
    </xf>
    <xf numFmtId="0" fontId="39" fillId="8" borderId="5" xfId="1" applyFont="1" applyFill="1" applyBorder="1" applyAlignment="1">
      <alignment horizontal="center" vertical="center" wrapText="1"/>
    </xf>
    <xf numFmtId="0" fontId="24" fillId="8" borderId="29" xfId="1" applyFont="1" applyFill="1" applyBorder="1" applyAlignment="1">
      <alignment horizontal="center" vertical="center" wrapText="1"/>
    </xf>
  </cellXfs>
  <cellStyles count="9">
    <cellStyle name="Comma" xfId="2" builtinId="3"/>
    <cellStyle name="Comma 5" xfId="7" xr:uid="{431BA274-63CB-4FF9-BE0E-CE7F1F79039D}"/>
    <cellStyle name="Currency 2" xfId="6" xr:uid="{8BF0DAAA-57BA-4320-8EE8-8B0A1C0CE3D8}"/>
    <cellStyle name="Currency 2 2" xfId="8" xr:uid="{0394F8F7-0EE8-4A74-BDC3-8BB99279FCA3}"/>
    <cellStyle name="Normal" xfId="0" builtinId="0"/>
    <cellStyle name="Normal 2" xfId="1" xr:uid="{9D8560FB-CA83-4636-9BB3-9A56AF07A108}"/>
    <cellStyle name="Normal 2 2" xfId="5" xr:uid="{42AAC8ED-9ECA-46BF-8D75-D060B7A91F21}"/>
    <cellStyle name="Percent" xfId="3" builtinId="5"/>
    <cellStyle name="Percent 2 2" xfId="4" xr:uid="{372A52D8-6341-43C6-8840-9B176F6EEF8F}"/>
  </cellStyles>
  <dxfs count="4">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gif"/><Relationship Id="rId2" Type="http://schemas.openxmlformats.org/officeDocument/2006/relationships/image" Target="../media/image4.gif"/><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1126195</xdr:colOff>
      <xdr:row>0</xdr:row>
      <xdr:rowOff>1127759</xdr:rowOff>
    </xdr:to>
    <xdr:pic>
      <xdr:nvPicPr>
        <xdr:cNvPr id="2" name="Picture 1">
          <a:extLst>
            <a:ext uri="{FF2B5EF4-FFF2-40B4-BE49-F238E27FC236}">
              <a16:creationId xmlns:a16="http://schemas.microsoft.com/office/drawing/2014/main" id="{F3D3D040-96F6-45E5-8F97-2197A68C7A77}"/>
            </a:ext>
          </a:extLst>
        </xdr:cNvPr>
        <xdr:cNvPicPr>
          <a:picLocks noChangeAspect="1"/>
        </xdr:cNvPicPr>
      </xdr:nvPicPr>
      <xdr:blipFill>
        <a:blip xmlns:r="http://schemas.openxmlformats.org/officeDocument/2006/relationships" r:embed="rId1"/>
        <a:stretch>
          <a:fillRect/>
        </a:stretch>
      </xdr:blipFill>
      <xdr:spPr>
        <a:xfrm>
          <a:off x="0" y="0"/>
          <a:ext cx="3932260" cy="1127759"/>
        </a:xfrm>
        <a:prstGeom prst="rect">
          <a:avLst/>
        </a:prstGeom>
      </xdr:spPr>
    </xdr:pic>
    <xdr:clientData/>
  </xdr:twoCellAnchor>
  <xdr:oneCellAnchor>
    <xdr:from>
      <xdr:col>3</xdr:col>
      <xdr:colOff>0</xdr:colOff>
      <xdr:row>0</xdr:row>
      <xdr:rowOff>0</xdr:rowOff>
    </xdr:from>
    <xdr:ext cx="3926545" cy="1127759"/>
    <xdr:pic>
      <xdr:nvPicPr>
        <xdr:cNvPr id="3" name="Picture 2">
          <a:extLst>
            <a:ext uri="{FF2B5EF4-FFF2-40B4-BE49-F238E27FC236}">
              <a16:creationId xmlns:a16="http://schemas.microsoft.com/office/drawing/2014/main" id="{56311185-03A7-4B67-94BA-DF69A626774B}"/>
            </a:ext>
          </a:extLst>
        </xdr:cNvPr>
        <xdr:cNvPicPr>
          <a:picLocks noChangeAspect="1"/>
        </xdr:cNvPicPr>
      </xdr:nvPicPr>
      <xdr:blipFill>
        <a:blip xmlns:r="http://schemas.openxmlformats.org/officeDocument/2006/relationships" r:embed="rId1"/>
        <a:stretch>
          <a:fillRect/>
        </a:stretch>
      </xdr:blipFill>
      <xdr:spPr>
        <a:xfrm>
          <a:off x="0" y="0"/>
          <a:ext cx="3926545" cy="112775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1999501</xdr:colOff>
      <xdr:row>1</xdr:row>
      <xdr:rowOff>0</xdr:rowOff>
    </xdr:to>
    <xdr:pic>
      <xdr:nvPicPr>
        <xdr:cNvPr id="2" name="Picture 1">
          <a:extLst>
            <a:ext uri="{FF2B5EF4-FFF2-40B4-BE49-F238E27FC236}">
              <a16:creationId xmlns:a16="http://schemas.microsoft.com/office/drawing/2014/main" id="{B7E0F334-7E54-4FBF-A1E3-0D19F97CC60B}"/>
            </a:ext>
          </a:extLst>
        </xdr:cNvPr>
        <xdr:cNvPicPr>
          <a:picLocks noChangeAspect="1"/>
        </xdr:cNvPicPr>
      </xdr:nvPicPr>
      <xdr:blipFill>
        <a:blip xmlns:r="http://schemas.openxmlformats.org/officeDocument/2006/relationships" r:embed="rId1"/>
        <a:stretch>
          <a:fillRect/>
        </a:stretch>
      </xdr:blipFill>
      <xdr:spPr>
        <a:xfrm>
          <a:off x="0" y="0"/>
          <a:ext cx="3289186" cy="1352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1800225</xdr:colOff>
      <xdr:row>3</xdr:row>
      <xdr:rowOff>40973</xdr:rowOff>
    </xdr:to>
    <xdr:pic>
      <xdr:nvPicPr>
        <xdr:cNvPr id="2" name="Picture 1">
          <a:extLst>
            <a:ext uri="{FF2B5EF4-FFF2-40B4-BE49-F238E27FC236}">
              <a16:creationId xmlns:a16="http://schemas.microsoft.com/office/drawing/2014/main" id="{A3BC3C63-701B-4D49-AB47-1B8A9B9924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0225" cy="621998"/>
        </a:xfrm>
        <a:prstGeom prst="rect">
          <a:avLst/>
        </a:prstGeom>
      </xdr:spPr>
    </xdr:pic>
    <xdr:clientData/>
  </xdr:twoCellAnchor>
  <xdr:twoCellAnchor editAs="oneCell">
    <xdr:from>
      <xdr:col>1</xdr:col>
      <xdr:colOff>51209</xdr:colOff>
      <xdr:row>11</xdr:row>
      <xdr:rowOff>128032</xdr:rowOff>
    </xdr:from>
    <xdr:to>
      <xdr:col>1</xdr:col>
      <xdr:colOff>1590675</xdr:colOff>
      <xdr:row>13</xdr:row>
      <xdr:rowOff>164566</xdr:rowOff>
    </xdr:to>
    <xdr:pic>
      <xdr:nvPicPr>
        <xdr:cNvPr id="3" name="Picture 2">
          <a:extLst>
            <a:ext uri="{FF2B5EF4-FFF2-40B4-BE49-F238E27FC236}">
              <a16:creationId xmlns:a16="http://schemas.microsoft.com/office/drawing/2014/main" id="{AEC9C91D-37CE-4FD0-ADE9-B1AD874DB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209" y="2033032"/>
          <a:ext cx="1539466" cy="417534"/>
        </a:xfrm>
        <a:prstGeom prst="rect">
          <a:avLst/>
        </a:prstGeom>
      </xdr:spPr>
    </xdr:pic>
    <xdr:clientData/>
  </xdr:twoCellAnchor>
  <xdr:oneCellAnchor>
    <xdr:from>
      <xdr:col>1</xdr:col>
      <xdr:colOff>51209</xdr:colOff>
      <xdr:row>22</xdr:row>
      <xdr:rowOff>128032</xdr:rowOff>
    </xdr:from>
    <xdr:ext cx="1539466" cy="417534"/>
    <xdr:pic>
      <xdr:nvPicPr>
        <xdr:cNvPr id="4" name="Picture 3">
          <a:extLst>
            <a:ext uri="{FF2B5EF4-FFF2-40B4-BE49-F238E27FC236}">
              <a16:creationId xmlns:a16="http://schemas.microsoft.com/office/drawing/2014/main" id="{46DFB978-ED39-4BAD-B46F-7098503BBA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209" y="2223532"/>
          <a:ext cx="1539466" cy="417534"/>
        </a:xfrm>
        <a:prstGeom prst="rect">
          <a:avLst/>
        </a:prstGeom>
      </xdr:spPr>
    </xdr:pic>
    <xdr:clientData/>
  </xdr:oneCellAnchor>
  <xdr:twoCellAnchor editAs="oneCell">
    <xdr:from>
      <xdr:col>6</xdr:col>
      <xdr:colOff>36715</xdr:colOff>
      <xdr:row>0</xdr:row>
      <xdr:rowOff>151320</xdr:rowOff>
    </xdr:from>
    <xdr:to>
      <xdr:col>6</xdr:col>
      <xdr:colOff>1596671</xdr:colOff>
      <xdr:row>3</xdr:row>
      <xdr:rowOff>0</xdr:rowOff>
    </xdr:to>
    <xdr:pic>
      <xdr:nvPicPr>
        <xdr:cNvPr id="6" name="Picture 5">
          <a:extLst>
            <a:ext uri="{FF2B5EF4-FFF2-40B4-BE49-F238E27FC236}">
              <a16:creationId xmlns:a16="http://schemas.microsoft.com/office/drawing/2014/main" id="{109BE233-6496-45E9-9117-17A3178F7A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715" y="6447345"/>
          <a:ext cx="1559956" cy="4201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pgint.sharepoint.com/Accounting/Private/Erica/Blank%20ECR%201027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pgint-my.sharepoint.com/personal/michael_julius_azekco_com/Documents/Desktop/MJ%20Files/Projects/Oyster/ECN%20Files/ECN_PVC%20New%20Oyster%20Color%20BOMs_20241113MJ-%20Wilmington%20with%20Scranton%20BOM.xlsx" TargetMode="External"/><Relationship Id="rId1" Type="http://schemas.openxmlformats.org/officeDocument/2006/relationships/externalLinkPath" Target="https://cpgint.sharepoint.com/personal/michael_julius_azekco_com/Documents/Desktop/MJ%20Files/Projects/Oyster/ECN%20Files/ECN_PVC%20New%20Oyster%20Color%20BOMs_20241113MJ-%20Wilmington%20with%20Scranton%20B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up Matrix"/>
      <sheetName val="Process Control Form"/>
      <sheetName val="Vendor Set up"/>
      <sheetName val="Planning Data"/>
      <sheetName val="Price Increase"/>
      <sheetName val="08 Cost"/>
      <sheetName val="03 Cost"/>
      <sheetName val="R8 Cost"/>
      <sheetName val="Lists"/>
      <sheetName val="Blank ECR 102722"/>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ecklist"/>
      <sheetName val="Process Control Form"/>
      <sheetName val="Lists (ProcessControl)"/>
      <sheetName val="Item Data"/>
      <sheetName val="Price Page"/>
      <sheetName val="List (ItemSetup)"/>
      <sheetName val="Costing Data"/>
      <sheetName val="List(General Cost)"/>
      <sheetName val="Planning Data"/>
      <sheetName val="List (Planning)"/>
      <sheetName val="Supplemental &amp; Routing Data"/>
      <sheetName val="List (Supplimental&amp;Routing)"/>
      <sheetName val="BOMs Data (Scranton, corr)"/>
      <sheetName val="Other Data"/>
      <sheetName val="List (BOMs)"/>
      <sheetName val="ECN_PVC New Oyster Color BOMs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9F2CC4A-131E-4A4A-928D-D09401B2601C}">
  <we:reference id="WA200009404" version="1.0.0.8" store="Omex" storeType="OMEX"/>
  <we:alternateReferences>
    <we:reference id="WA200009404" version="1.0.0.8" store="WA200009404" storeType="OMEX"/>
  </we:alternateReferences>
  <we:properties>
    <we:property name="claude.fileId" value="&quot;69e0d3c5-9c2c-4515-9d28-37abfd9333d5&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17802-F0FF-4DCE-B484-BF21517C8846}">
  <sheetPr>
    <tabColor rgb="FF00B0F0"/>
  </sheetPr>
  <dimension ref="A1:Y49"/>
  <sheetViews>
    <sheetView showGridLines="0" tabSelected="1" workbookViewId="0">
      <selection activeCell="F2" sqref="F2"/>
    </sheetView>
  </sheetViews>
  <sheetFormatPr defaultRowHeight="14.45"/>
  <cols>
    <col min="1" max="1" width="8.85546875" customWidth="1"/>
    <col min="2" max="2" width="28.85546875" style="5" customWidth="1"/>
    <col min="3" max="3" width="16.7109375" style="5" customWidth="1"/>
    <col min="4" max="4" width="11.28515625" customWidth="1"/>
    <col min="5" max="5" width="8.28515625" style="168" customWidth="1"/>
    <col min="6" max="6" width="12.28515625" customWidth="1"/>
    <col min="7" max="7" width="8.28515625" hidden="1" customWidth="1"/>
    <col min="8" max="8" width="10" hidden="1" customWidth="1"/>
    <col min="9" max="9" width="4" customWidth="1"/>
    <col min="10" max="10" width="6.5703125" customWidth="1"/>
    <col min="11" max="11" width="16.140625" customWidth="1"/>
    <col min="12" max="12" width="20.28515625" customWidth="1"/>
    <col min="13" max="13" width="20.42578125" customWidth="1"/>
    <col min="14" max="14" width="8.28515625" customWidth="1"/>
    <col min="15" max="15" width="4" customWidth="1"/>
    <col min="16" max="16" width="18.7109375" hidden="1" customWidth="1"/>
    <col min="17" max="17" width="16" hidden="1" customWidth="1"/>
    <col min="18" max="18" width="19.28515625" hidden="1" customWidth="1"/>
    <col min="19" max="19" width="16" hidden="1" customWidth="1"/>
    <col min="20" max="20" width="14.7109375" hidden="1" customWidth="1"/>
    <col min="21" max="21" width="15.85546875" hidden="1" customWidth="1"/>
  </cols>
  <sheetData>
    <row r="1" spans="1:25" ht="15.6">
      <c r="A1" s="9"/>
      <c r="B1" s="48"/>
      <c r="C1" s="48"/>
      <c r="D1" s="9"/>
      <c r="E1" s="165"/>
      <c r="F1" s="9"/>
      <c r="G1" s="9"/>
      <c r="H1" s="9"/>
      <c r="I1" s="9"/>
      <c r="J1" s="48"/>
      <c r="K1" s="9"/>
      <c r="L1" s="9"/>
      <c r="M1" s="49"/>
      <c r="N1" s="49"/>
      <c r="O1" s="9"/>
      <c r="P1" s="9"/>
      <c r="Q1" s="9"/>
      <c r="R1" s="9"/>
      <c r="S1" s="9"/>
      <c r="T1" s="9"/>
    </row>
    <row r="2" spans="1:25" ht="28.9" customHeight="1" thickBot="1">
      <c r="A2" s="9"/>
      <c r="B2" s="173" t="s">
        <v>0</v>
      </c>
      <c r="C2" s="268" t="s">
        <v>1</v>
      </c>
      <c r="D2" s="268"/>
      <c r="E2" s="165"/>
      <c r="F2" s="9"/>
      <c r="G2" s="9"/>
      <c r="H2" s="9"/>
      <c r="I2" s="9"/>
      <c r="O2" s="9"/>
      <c r="P2" s="9"/>
      <c r="Q2" s="9"/>
      <c r="R2" s="261" t="s">
        <v>2</v>
      </c>
      <c r="S2" s="261"/>
      <c r="T2" s="261"/>
      <c r="U2" s="261"/>
    </row>
    <row r="3" spans="1:25">
      <c r="A3" s="9"/>
      <c r="B3" s="193"/>
      <c r="C3" s="194"/>
      <c r="D3" s="195"/>
      <c r="E3" s="165"/>
      <c r="F3" s="9"/>
      <c r="G3" s="9"/>
      <c r="H3" s="9"/>
      <c r="I3" s="223"/>
      <c r="J3" s="223"/>
      <c r="K3" s="262" t="s">
        <v>3</v>
      </c>
      <c r="L3" s="262"/>
      <c r="M3" s="223"/>
      <c r="N3" s="223"/>
      <c r="O3" s="9"/>
      <c r="P3" s="50" t="s">
        <v>4</v>
      </c>
      <c r="Q3" s="50" t="s">
        <v>5</v>
      </c>
      <c r="R3" s="50" t="s">
        <v>6</v>
      </c>
      <c r="S3" s="50" t="s">
        <v>7</v>
      </c>
      <c r="T3" s="50" t="s">
        <v>8</v>
      </c>
      <c r="U3" s="50" t="s">
        <v>9</v>
      </c>
    </row>
    <row r="4" spans="1:25" ht="15" customHeight="1">
      <c r="A4" s="9"/>
      <c r="B4" s="45" t="s">
        <v>10</v>
      </c>
      <c r="C4" s="2"/>
      <c r="D4" s="196">
        <f>SUM(E15:E28)</f>
        <v>0</v>
      </c>
      <c r="E4" s="165"/>
      <c r="F4" s="9"/>
      <c r="G4" s="9"/>
      <c r="H4" s="9"/>
      <c r="I4" s="223"/>
      <c r="J4" s="223"/>
      <c r="K4" s="262"/>
      <c r="L4" s="262"/>
      <c r="M4" s="223"/>
      <c r="N4" s="222"/>
      <c r="O4" s="9"/>
      <c r="P4" s="9"/>
      <c r="Q4" s="9"/>
      <c r="R4" s="48"/>
      <c r="S4" s="48"/>
      <c r="T4" s="48"/>
      <c r="U4" s="48"/>
    </row>
    <row r="5" spans="1:25" ht="15" customHeight="1" thickBot="1">
      <c r="A5" s="9"/>
      <c r="B5" s="199"/>
      <c r="C5" s="200"/>
      <c r="D5" s="196"/>
      <c r="E5" s="165"/>
      <c r="F5" s="9"/>
      <c r="G5" s="9"/>
      <c r="H5" s="9"/>
      <c r="I5" s="223"/>
      <c r="J5" s="223"/>
      <c r="K5" s="226"/>
      <c r="L5" s="227" t="s">
        <v>11</v>
      </c>
      <c r="M5" s="169">
        <v>1</v>
      </c>
      <c r="N5" s="222"/>
      <c r="O5" s="9"/>
      <c r="P5" s="9" t="s">
        <v>12</v>
      </c>
      <c r="Q5" s="9" t="s">
        <v>6</v>
      </c>
      <c r="R5" s="48">
        <v>12</v>
      </c>
      <c r="S5" s="48">
        <v>16</v>
      </c>
      <c r="T5" s="48">
        <v>12</v>
      </c>
      <c r="U5" s="48">
        <v>12</v>
      </c>
    </row>
    <row r="6" spans="1:25" ht="15" customHeight="1">
      <c r="A6" s="9"/>
      <c r="B6" s="46" t="s">
        <v>13</v>
      </c>
      <c r="C6" s="163"/>
      <c r="D6" s="197">
        <f>SUM(F15:F28)</f>
        <v>0</v>
      </c>
      <c r="E6" s="165"/>
      <c r="F6" s="9"/>
      <c r="G6" s="9"/>
      <c r="H6" s="9"/>
      <c r="I6" s="223"/>
      <c r="J6" s="223"/>
      <c r="K6" s="231" t="s">
        <v>14</v>
      </c>
      <c r="L6" s="232"/>
      <c r="M6" s="75" t="s">
        <v>15</v>
      </c>
      <c r="N6" s="222"/>
      <c r="O6" s="9"/>
      <c r="P6" s="9" t="s">
        <v>16</v>
      </c>
      <c r="Q6" s="9" t="s">
        <v>7</v>
      </c>
      <c r="R6" s="48">
        <v>16</v>
      </c>
      <c r="S6" s="48">
        <v>20</v>
      </c>
      <c r="T6" s="48"/>
      <c r="U6" s="9"/>
    </row>
    <row r="7" spans="1:25" ht="15" customHeight="1">
      <c r="A7" s="9"/>
      <c r="B7" s="199"/>
      <c r="C7" s="200"/>
      <c r="D7" s="196"/>
      <c r="E7" s="165"/>
      <c r="F7" s="9"/>
      <c r="G7" s="9"/>
      <c r="H7" s="9"/>
      <c r="I7" s="223"/>
      <c r="J7" s="245"/>
      <c r="K7" s="246" t="s">
        <v>17</v>
      </c>
      <c r="L7" s="247"/>
      <c r="M7" s="248">
        <f>ROUND(SUMIFS($H$15:$H$28,$C$15:$C$28,"GROOVED EDGE")/55,0)*$M$5</f>
        <v>0</v>
      </c>
      <c r="N7" s="222"/>
      <c r="O7" s="9"/>
      <c r="P7" s="9"/>
      <c r="Q7" s="9" t="s">
        <v>8</v>
      </c>
      <c r="R7" s="48">
        <v>20</v>
      </c>
      <c r="S7" s="48"/>
      <c r="T7" s="48"/>
      <c r="U7" s="9"/>
    </row>
    <row r="8" spans="1:25" ht="15" customHeight="1">
      <c r="A8" s="9"/>
      <c r="B8" s="47" t="s">
        <v>18</v>
      </c>
      <c r="C8" s="164"/>
      <c r="D8" s="198">
        <f>D6/43500</f>
        <v>0</v>
      </c>
      <c r="E8" s="165"/>
      <c r="F8" s="9"/>
      <c r="G8" s="9"/>
      <c r="H8" s="9"/>
      <c r="I8" s="223"/>
      <c r="J8" s="228"/>
      <c r="K8" s="229" t="s">
        <v>19</v>
      </c>
      <c r="L8" s="229"/>
      <c r="M8" s="244">
        <f>ROUND((SUMIFS($G$15:$G$28,$C$15:$C$28,"SQUARE EDGE"))/100,0)*$M$5</f>
        <v>0</v>
      </c>
      <c r="N8" s="222"/>
      <c r="O8" s="9"/>
      <c r="P8" s="9"/>
      <c r="Q8" s="9" t="s">
        <v>9</v>
      </c>
      <c r="R8" s="9"/>
      <c r="S8" s="9"/>
      <c r="T8" s="9"/>
    </row>
    <row r="9" spans="1:25" ht="15" customHeight="1">
      <c r="A9" s="9"/>
      <c r="B9" s="199"/>
      <c r="C9" s="200"/>
      <c r="D9" s="201"/>
      <c r="E9" s="165"/>
      <c r="F9" s="9"/>
      <c r="G9" s="9"/>
      <c r="H9" s="9"/>
      <c r="I9" s="223"/>
      <c r="J9" s="233" t="s">
        <v>20</v>
      </c>
      <c r="K9" s="234" t="s">
        <v>21</v>
      </c>
      <c r="L9" s="235"/>
      <c r="M9" s="243">
        <f>ROUND((SUMIFS($H$15:$H$28,$C$15:$C$28,"SQUARE EDGE"))/100,0)*$M$5</f>
        <v>0</v>
      </c>
      <c r="N9" s="222"/>
      <c r="O9" s="9"/>
      <c r="P9" s="9"/>
      <c r="Q9" s="9"/>
      <c r="S9" s="9"/>
      <c r="T9" s="9"/>
    </row>
    <row r="10" spans="1:25" ht="15" customHeight="1">
      <c r="A10" s="9"/>
      <c r="B10" s="202" t="s">
        <v>22</v>
      </c>
      <c r="C10" s="203" t="s">
        <v>23</v>
      </c>
      <c r="D10" s="204"/>
      <c r="E10" s="165"/>
      <c r="F10" s="9"/>
      <c r="G10" s="9"/>
      <c r="H10" s="9"/>
      <c r="I10" s="223"/>
      <c r="J10" s="237"/>
      <c r="K10" s="229" t="s">
        <v>24</v>
      </c>
      <c r="L10" s="229"/>
      <c r="M10" s="244">
        <f>ROUND((SUMIFS($G$15:$G$28,$C$15:$C$28,"RISER")+SUMIFS($G$15:$G$28,$C$15:$C$28,"FASCIA"))/50,0)*$M$5</f>
        <v>0</v>
      </c>
      <c r="N10" s="222"/>
      <c r="O10" s="9"/>
      <c r="P10" s="9"/>
      <c r="Q10" s="9"/>
      <c r="R10" s="9"/>
      <c r="S10" s="9"/>
      <c r="T10" s="9"/>
    </row>
    <row r="11" spans="1:25" ht="15" customHeight="1">
      <c r="A11" s="9"/>
      <c r="B11" s="265" t="s">
        <v>25</v>
      </c>
      <c r="C11" s="266"/>
      <c r="D11" s="267"/>
      <c r="E11" s="165"/>
      <c r="G11" s="9"/>
      <c r="H11" s="9"/>
      <c r="I11" s="223"/>
      <c r="J11" s="233" t="s">
        <v>20</v>
      </c>
      <c r="K11" s="234" t="s">
        <v>26</v>
      </c>
      <c r="L11" s="234"/>
      <c r="M11" s="243">
        <f>ROUND((SUMIFS($G$15:$G$28,$C$15:$C$28,"RISER")+SUMIFS($G$15:$G$28,$C$15:$C$28,"FASCIA"))/100,0)*$M$5</f>
        <v>0</v>
      </c>
      <c r="N11" s="222"/>
      <c r="O11" s="9"/>
      <c r="P11" s="9"/>
      <c r="Q11" s="9"/>
      <c r="S11" s="9"/>
      <c r="T11" s="9"/>
    </row>
    <row r="12" spans="1:25" ht="15" customHeight="1">
      <c r="A12" s="9"/>
      <c r="B12" s="205"/>
      <c r="C12" s="206"/>
      <c r="D12" s="207"/>
      <c r="E12" s="165"/>
      <c r="F12" s="9"/>
      <c r="G12" s="9"/>
      <c r="H12" s="9"/>
      <c r="I12" s="223"/>
      <c r="J12" s="223"/>
      <c r="K12" s="224"/>
      <c r="L12" s="224"/>
      <c r="M12" s="223"/>
      <c r="N12" s="222"/>
      <c r="O12" s="9"/>
      <c r="P12" s="9"/>
      <c r="Q12" s="9"/>
      <c r="R12" s="9"/>
      <c r="S12" s="9"/>
      <c r="T12" s="9"/>
    </row>
    <row r="13" spans="1:25" ht="15" customHeight="1">
      <c r="A13" s="9"/>
      <c r="B13" s="48"/>
      <c r="C13" s="48"/>
      <c r="D13" s="9"/>
      <c r="E13" s="165"/>
      <c r="F13" s="9"/>
      <c r="G13" s="9"/>
      <c r="H13" s="9"/>
      <c r="I13" s="9"/>
      <c r="O13" s="9"/>
      <c r="P13" s="9"/>
      <c r="Q13" s="9"/>
      <c r="R13" s="9"/>
      <c r="S13" s="9"/>
      <c r="T13" s="9"/>
    </row>
    <row r="14" spans="1:25" ht="30.6" customHeight="1">
      <c r="A14" s="9"/>
      <c r="B14" s="171" t="s">
        <v>4</v>
      </c>
      <c r="C14" s="171" t="s">
        <v>5</v>
      </c>
      <c r="D14" s="172" t="s">
        <v>2</v>
      </c>
      <c r="E14" s="172" t="s">
        <v>27</v>
      </c>
      <c r="F14" s="172" t="s">
        <v>28</v>
      </c>
      <c r="G14" s="172" t="s">
        <v>29</v>
      </c>
      <c r="H14" s="172" t="s">
        <v>30</v>
      </c>
      <c r="I14" s="9"/>
      <c r="J14" s="177"/>
      <c r="K14" s="185" t="s">
        <v>31</v>
      </c>
      <c r="L14" s="178"/>
      <c r="M14" s="178"/>
      <c r="N14" s="178"/>
      <c r="O14" s="178"/>
      <c r="P14" s="178"/>
      <c r="Q14" s="178"/>
      <c r="R14" s="178"/>
      <c r="S14" s="178"/>
      <c r="T14" s="178"/>
      <c r="U14" s="178"/>
      <c r="V14" s="178"/>
      <c r="W14" s="178"/>
      <c r="X14" s="178"/>
      <c r="Y14" s="179"/>
    </row>
    <row r="15" spans="1:25" ht="17.45" customHeight="1">
      <c r="A15" s="9"/>
      <c r="B15" s="56"/>
      <c r="C15" s="56"/>
      <c r="D15" s="54"/>
      <c r="E15" s="166"/>
      <c r="F15" s="76" t="str">
        <f>IF(OR(B15="",C15="",D15=""),"",IFERROR(INDEX(Deck!$H$1:$H$346,MATCH(1,INDEX((TRIM(SUBSTITUTE(SUBSTITUTE(Deck!$D$1:$D$346,"™",""),"®",""))=B15)*(Deck!$C$1:$C$346=C15)*(Deck!$F$1:$F$346=D15),0),0))*E15,"Not found"))</f>
        <v/>
      </c>
      <c r="G15" s="55" t="str">
        <f>IF(OR(B15="",C15="",D15=""),"",IFERROR(INDEX(Deck!$I$1:$I$346,MATCH(1,INDEX((TRIM(SUBSTITUTE(SUBSTITUTE(Deck!$D$1:$D$346,"™",""),"®",""))=B15)*(Deck!$C$1:$C$346=C15)*(Deck!$F$1:$F$346=D15),0),0))*E15,"Not found"))</f>
        <v/>
      </c>
      <c r="H15" s="55" t="str">
        <f>IF(OR(B15="",C15="",D15=""),"",IFERROR(INDEX(Deck!$J$1:$J$346,MATCH(1,INDEX((TRIM(SUBSTITUTE(SUBSTITUTE(Deck!$D$1:$D$346,"™",""),"®",""))=B15)*(Deck!$C$1:$C$346=C15)*(Deck!$F$1:$F$346=D15),0),0))*E15,"Not found"))</f>
        <v/>
      </c>
      <c r="I15" s="9"/>
      <c r="J15" s="180"/>
      <c r="K15" s="5" t="s">
        <v>32</v>
      </c>
      <c r="Y15" s="181"/>
    </row>
    <row r="16" spans="1:25" ht="15" customHeight="1">
      <c r="A16" s="9"/>
      <c r="B16" s="56"/>
      <c r="C16" s="56"/>
      <c r="D16" s="54"/>
      <c r="E16" s="166"/>
      <c r="F16" s="76" t="str">
        <f>IF(OR(B16="",C16="",D16=""),"",IFERROR(INDEX(Deck!$H$1:$H$346,MATCH(1,INDEX((TRIM(SUBSTITUTE(SUBSTITUTE(Deck!$D$1:$D$346,"™",""),"®",""))=B16)*(Deck!$C$1:$C$346=C16)*(Deck!$F$1:$F$346=D16),0),0))*E16,"Not found"))</f>
        <v/>
      </c>
      <c r="G16" s="55" t="str">
        <f>IF(OR(B16="",C16="",D16=""),"",IFERROR(INDEX(Deck!$I$1:$I$346,MATCH(1,INDEX((TRIM(SUBSTITUTE(SUBSTITUTE(Deck!$D$1:$D$346,"™",""),"®",""))=B16)*(Deck!$C$1:$C$346=C16)*(Deck!$F$1:$F$346=D16),0),0))*E16,"Not found"))</f>
        <v/>
      </c>
      <c r="H16" s="55" t="str">
        <f>IF(OR(B16="",C16="",D16=""),"",IFERROR(INDEX(Deck!$J$1:$J$346,MATCH(1,INDEX((TRIM(SUBSTITUTE(SUBSTITUTE(Deck!$D$1:$D$346,"™",""),"®",""))=B16)*(Deck!$C$1:$C$346=C16)*(Deck!$F$1:$F$346=D16),0),0))*E16,"Not found"))</f>
        <v/>
      </c>
      <c r="I16" s="9"/>
      <c r="J16" s="180"/>
      <c r="K16" s="5" t="s">
        <v>33</v>
      </c>
      <c r="Y16" s="181"/>
    </row>
    <row r="17" spans="1:25" ht="14.45" customHeight="1">
      <c r="A17" s="9"/>
      <c r="B17" s="56"/>
      <c r="C17" s="56"/>
      <c r="D17" s="54"/>
      <c r="E17" s="166"/>
      <c r="F17" s="76" t="str">
        <f>IF(OR(B17="",C17="",D17=""),"",IFERROR(INDEX(Deck!$H$1:$H$346,MATCH(1,INDEX((TRIM(SUBSTITUTE(SUBSTITUTE(Deck!$D$1:$D$346,"™",""),"®",""))=B17)*(Deck!$C$1:$C$346=C17)*(Deck!$F$1:$F$346=D17),0),0))*E17,"Not found"))</f>
        <v/>
      </c>
      <c r="G17" s="55" t="str">
        <f>IF(OR(B17="",C17="",D17=""),"",IFERROR(INDEX(Deck!$I$1:$I$346,MATCH(1,INDEX((TRIM(SUBSTITUTE(SUBSTITUTE(Deck!$D$1:$D$346,"™",""),"®",""))=B17)*(Deck!$C$1:$C$346=C17)*(Deck!$F$1:$F$346=D17),0),0))*E17,"Not found"))</f>
        <v/>
      </c>
      <c r="H17" s="55" t="str">
        <f>IF(OR(B17="",C17="",D17=""),"",IFERROR(INDEX(Deck!$J$1:$J$346,MATCH(1,INDEX((TRIM(SUBSTITUTE(SUBSTITUTE(Deck!$D$1:$D$346,"™",""),"®",""))=B17)*(Deck!$C$1:$C$346=C17)*(Deck!$F$1:$F$346=D17),0),0))*E17,"Not found"))</f>
        <v/>
      </c>
      <c r="I17" s="9"/>
      <c r="J17" s="180"/>
      <c r="K17" s="5" t="s">
        <v>34</v>
      </c>
      <c r="Y17" s="181"/>
    </row>
    <row r="18" spans="1:25" ht="15" customHeight="1">
      <c r="A18" s="9"/>
      <c r="B18" s="56"/>
      <c r="C18" s="56"/>
      <c r="D18" s="54"/>
      <c r="E18" s="166"/>
      <c r="F18" s="76" t="str">
        <f>IF(OR(B18="",C18="",D18=""),"",IFERROR(INDEX(Deck!$H$1:$H$346,MATCH(1,INDEX((TRIM(SUBSTITUTE(SUBSTITUTE(Deck!$D$1:$D$346,"™",""),"®",""))=B18)*(Deck!$C$1:$C$346=C18)*(Deck!$F$1:$F$346=D18),0),0))*E18,"Not found"))</f>
        <v/>
      </c>
      <c r="G18" s="55" t="str">
        <f>IF(OR(B18="",C18="",D18=""),"",IFERROR(INDEX(Deck!$I$1:$I$346,MATCH(1,INDEX((TRIM(SUBSTITUTE(SUBSTITUTE(Deck!$D$1:$D$346,"™",""),"®",""))=B18)*(Deck!$C$1:$C$346=C18)*(Deck!$F$1:$F$346=D18),0),0))*E18,"Not found"))</f>
        <v/>
      </c>
      <c r="H18" s="55" t="str">
        <f>IF(OR(B18="",C18="",D18=""),"",IFERROR(INDEX(Deck!$J$1:$J$346,MATCH(1,INDEX((TRIM(SUBSTITUTE(SUBSTITUTE(Deck!$D$1:$D$346,"™",""),"®",""))=B18)*(Deck!$C$1:$C$346=C18)*(Deck!$F$1:$F$346=D18),0),0))*E18,"Not found"))</f>
        <v/>
      </c>
      <c r="I18" s="9"/>
      <c r="J18" s="180"/>
      <c r="K18" s="5" t="s">
        <v>35</v>
      </c>
      <c r="Y18" s="181"/>
    </row>
    <row r="19" spans="1:25" ht="15" customHeight="1">
      <c r="A19" s="9"/>
      <c r="B19" s="56"/>
      <c r="C19" s="56"/>
      <c r="D19" s="54"/>
      <c r="E19" s="166"/>
      <c r="F19" s="76" t="str">
        <f>IF(OR(B19="",C19="",D19=""),"",IFERROR(INDEX(Deck!$H$1:$H$346,MATCH(1,INDEX((TRIM(SUBSTITUTE(SUBSTITUTE(Deck!$D$1:$D$346,"™",""),"®",""))=B19)*(Deck!$C$1:$C$346=C19)*(Deck!$F$1:$F$346=D19),0),0))*E19,"Not found"))</f>
        <v/>
      </c>
      <c r="G19" s="55" t="str">
        <f>IF(OR(B19="",C19="",D19=""),"",IFERROR(INDEX(Deck!$I$1:$I$346,MATCH(1,INDEX((TRIM(SUBSTITUTE(SUBSTITUTE(Deck!$D$1:$D$346,"™",""),"®",""))=B19)*(Deck!$C$1:$C$346=C19)*(Deck!$F$1:$F$346=D19),0),0))*E19,"Not found"))</f>
        <v/>
      </c>
      <c r="H19" s="55" t="str">
        <f>IF(OR(B19="",C19="",D19=""),"",IFERROR(INDEX(Deck!$J$1:$J$346,MATCH(1,INDEX((TRIM(SUBSTITUTE(SUBSTITUTE(Deck!$D$1:$D$346,"™",""),"®",""))=B19)*(Deck!$C$1:$C$346=C19)*(Deck!$F$1:$F$346=D19),0),0))*E19,"Not found"))</f>
        <v/>
      </c>
      <c r="I19" s="9"/>
      <c r="J19" s="180"/>
      <c r="K19" s="5" t="s">
        <v>36</v>
      </c>
      <c r="Y19" s="181"/>
    </row>
    <row r="20" spans="1:25" ht="15" customHeight="1">
      <c r="A20" s="9"/>
      <c r="B20" s="56"/>
      <c r="C20" s="56"/>
      <c r="D20" s="54"/>
      <c r="E20" s="166"/>
      <c r="F20" s="76" t="str">
        <f>IF(OR(B20="",C20="",D20=""),"",IFERROR(INDEX(Deck!$H$1:$H$346,MATCH(1,INDEX((TRIM(SUBSTITUTE(SUBSTITUTE(Deck!$D$1:$D$346,"™",""),"®",""))=B20)*(Deck!$C$1:$C$346=C20)*(Deck!$F$1:$F$346=D20),0),0))*E20,"Not found"))</f>
        <v/>
      </c>
      <c r="G20" s="55" t="str">
        <f>IF(OR(B20="",C20="",D20=""),"",IFERROR(INDEX(Deck!$I$1:$I$346,MATCH(1,INDEX((TRIM(SUBSTITUTE(SUBSTITUTE(Deck!$D$1:$D$346,"™",""),"®",""))=B20)*(Deck!$C$1:$C$346=C20)*(Deck!$F$1:$F$346=D20),0),0))*E20,"Not found"))</f>
        <v/>
      </c>
      <c r="H20" s="55" t="str">
        <f>IF(OR(B20="",C20="",D20=""),"",IFERROR(INDEX(Deck!$J$1:$J$346,MATCH(1,INDEX((TRIM(SUBSTITUTE(SUBSTITUTE(Deck!$D$1:$D$346,"™",""),"®",""))=B20)*(Deck!$C$1:$C$346=C20)*(Deck!$F$1:$F$346=D20),0),0))*E20,"Not found"))</f>
        <v/>
      </c>
      <c r="I20" s="9"/>
      <c r="J20" s="180"/>
      <c r="K20" s="186" t="s">
        <v>37</v>
      </c>
      <c r="L20" s="187"/>
      <c r="M20" s="187"/>
      <c r="N20" s="187"/>
      <c r="O20" s="187"/>
      <c r="P20" s="187"/>
      <c r="Q20" s="187"/>
      <c r="R20" s="187"/>
      <c r="S20" s="187"/>
      <c r="T20" s="187"/>
      <c r="U20" s="187"/>
      <c r="V20" s="187"/>
      <c r="W20" s="187"/>
      <c r="X20" s="187"/>
      <c r="Y20" s="188"/>
    </row>
    <row r="21" spans="1:25" ht="15" customHeight="1">
      <c r="A21" s="9"/>
      <c r="B21" s="56"/>
      <c r="C21" s="56"/>
      <c r="D21" s="54"/>
      <c r="E21" s="166"/>
      <c r="F21" s="76" t="str">
        <f>IF(OR(B21="",C21="",D21=""),"",IFERROR(INDEX(Deck!$H$1:$H$346,MATCH(1,INDEX((TRIM(SUBSTITUTE(SUBSTITUTE(Deck!$D$1:$D$346,"™",""),"®",""))=B21)*(Deck!$C$1:$C$346=C21)*(Deck!$F$1:$F$346=D21),0),0))*E21,"Not found"))</f>
        <v/>
      </c>
      <c r="G21" s="55" t="str">
        <f>IF(OR(B21="",C21="",D21=""),"",IFERROR(INDEX(Deck!$I$1:$I$346,MATCH(1,INDEX((TRIM(SUBSTITUTE(SUBSTITUTE(Deck!$D$1:$D$346,"™",""),"®",""))=B21)*(Deck!$C$1:$C$346=C21)*(Deck!$F$1:$F$346=D21),0),0))*E21,"Not found"))</f>
        <v/>
      </c>
      <c r="H21" s="55" t="str">
        <f>IF(OR(B21="",C21="",D21=""),"",IFERROR(INDEX(Deck!$J$1:$J$346,MATCH(1,INDEX((TRIM(SUBSTITUTE(SUBSTITUTE(Deck!$D$1:$D$346,"™",""),"®",""))=B21)*(Deck!$C$1:$C$346=C21)*(Deck!$F$1:$F$346=D21),0),0))*E21,"Not found"))</f>
        <v/>
      </c>
      <c r="I21" s="9"/>
      <c r="J21" s="180"/>
      <c r="Y21" s="181"/>
    </row>
    <row r="22" spans="1:25" ht="15" customHeight="1">
      <c r="A22" s="9"/>
      <c r="B22" s="56"/>
      <c r="C22" s="56"/>
      <c r="D22" s="54"/>
      <c r="E22" s="166"/>
      <c r="F22" s="76" t="str">
        <f>IF(OR(B22="",C22="",D22=""),"",IFERROR(INDEX(Deck!$H$1:$H$346,MATCH(1,INDEX((TRIM(SUBSTITUTE(SUBSTITUTE(Deck!$D$1:$D$346,"™",""),"®",""))=B22)*(Deck!$C$1:$C$346=C22)*(Deck!$F$1:$F$346=D22),0),0))*E22,"Not found"))</f>
        <v/>
      </c>
      <c r="G22" s="55" t="str">
        <f>IF(OR(B22="",C22="",D22=""),"",IFERROR(INDEX(Deck!$I$1:$I$346,MATCH(1,INDEX((TRIM(SUBSTITUTE(SUBSTITUTE(Deck!$D$1:$D$346,"™",""),"®",""))=B22)*(Deck!$C$1:$C$346=C22)*(Deck!$F$1:$F$346=D22),0),0))*E22,"Not found"))</f>
        <v/>
      </c>
      <c r="H22" s="55" t="str">
        <f>IF(OR(B22="",C22="",D22=""),"",IFERROR(INDEX(Deck!$J$1:$J$346,MATCH(1,INDEX((TRIM(SUBSTITUTE(SUBSTITUTE(Deck!$D$1:$D$346,"™",""),"®",""))=B22)*(Deck!$C$1:$C$346=C22)*(Deck!$F$1:$F$346=D22),0),0))*E22,"Not found"))</f>
        <v/>
      </c>
      <c r="I22" s="9"/>
      <c r="J22" s="180"/>
      <c r="K22" s="263" t="s">
        <v>38</v>
      </c>
      <c r="L22" s="263"/>
      <c r="M22" s="263"/>
      <c r="N22" s="263"/>
      <c r="O22" s="263"/>
      <c r="P22" s="263"/>
      <c r="Q22" s="263"/>
      <c r="R22" s="263"/>
      <c r="S22" s="263"/>
      <c r="T22" s="263"/>
      <c r="U22" s="263"/>
      <c r="V22" s="263"/>
      <c r="W22" s="263"/>
      <c r="X22" s="263"/>
      <c r="Y22" s="181"/>
    </row>
    <row r="23" spans="1:25" ht="15" customHeight="1">
      <c r="A23" s="9"/>
      <c r="B23" s="56"/>
      <c r="C23" s="56"/>
      <c r="D23" s="54"/>
      <c r="E23" s="166"/>
      <c r="F23" s="76" t="str">
        <f>IF(OR(B23="",C23="",D23=""),"",IFERROR(INDEX(Deck!$H$1:$H$346,MATCH(1,INDEX((TRIM(SUBSTITUTE(SUBSTITUTE(Deck!$D$1:$D$346,"™",""),"®",""))=B23)*(Deck!$C$1:$C$346=C23)*(Deck!$F$1:$F$346=D23),0),0))*E23,"Not found"))</f>
        <v/>
      </c>
      <c r="G23" s="55" t="str">
        <f>IF(OR(B23="",C23="",D23=""),"",IFERROR(INDEX(Deck!$I$1:$I$346,MATCH(1,INDEX((TRIM(SUBSTITUTE(SUBSTITUTE(Deck!$D$1:$D$346,"™",""),"®",""))=B23)*(Deck!$C$1:$C$346=C23)*(Deck!$F$1:$F$346=D23),0),0))*E23,"Not found"))</f>
        <v/>
      </c>
      <c r="H23" s="55" t="str">
        <f>IF(OR(B23="",C23="",D23=""),"",IFERROR(INDEX(Deck!$J$1:$J$346,MATCH(1,INDEX((TRIM(SUBSTITUTE(SUBSTITUTE(Deck!$D$1:$D$346,"™",""),"®",""))=B23)*(Deck!$C$1:$C$346=C23)*(Deck!$F$1:$F$346=D23),0),0))*E23,"Not found"))</f>
        <v/>
      </c>
      <c r="I23" s="9"/>
      <c r="J23" s="180"/>
      <c r="K23" s="263"/>
      <c r="L23" s="263"/>
      <c r="M23" s="263"/>
      <c r="N23" s="263"/>
      <c r="O23" s="263"/>
      <c r="P23" s="263"/>
      <c r="Q23" s="263"/>
      <c r="R23" s="263"/>
      <c r="S23" s="263"/>
      <c r="T23" s="263"/>
      <c r="U23" s="263"/>
      <c r="V23" s="263"/>
      <c r="W23" s="263"/>
      <c r="X23" s="263"/>
      <c r="Y23" s="181"/>
    </row>
    <row r="24" spans="1:25" ht="15" customHeight="1">
      <c r="A24" s="9"/>
      <c r="B24" s="56"/>
      <c r="C24" s="56"/>
      <c r="D24" s="54"/>
      <c r="E24" s="166"/>
      <c r="F24" s="76" t="str">
        <f>IF(OR(B24="",C24="",D24=""),"",IFERROR(INDEX(Deck!$H$1:$H$346,MATCH(1,INDEX((TRIM(SUBSTITUTE(SUBSTITUTE(Deck!$D$1:$D$346,"™",""),"®",""))=B24)*(Deck!$C$1:$C$346=C24)*(Deck!$F$1:$F$346=D24),0),0))*E24,"Not found"))</f>
        <v/>
      </c>
      <c r="G24" s="55" t="str">
        <f>IF(OR(B24="",C24="",D24=""),"",IFERROR(INDEX(Deck!$I$1:$I$346,MATCH(1,INDEX((TRIM(SUBSTITUTE(SUBSTITUTE(Deck!$D$1:$D$346,"™",""),"®",""))=B24)*(Deck!$C$1:$C$346=C24)*(Deck!$F$1:$F$346=D24),0),0))*E24,"Not found"))</f>
        <v/>
      </c>
      <c r="H24" s="55" t="str">
        <f>IF(OR(B24="",C24="",D24=""),"",IFERROR(INDEX(Deck!$J$1:$J$346,MATCH(1,INDEX((TRIM(SUBSTITUTE(SUBSTITUTE(Deck!$D$1:$D$346,"™",""),"®",""))=B24)*(Deck!$C$1:$C$346=C24)*(Deck!$F$1:$F$346=D24),0),0))*E24,"Not found"))</f>
        <v/>
      </c>
      <c r="I24" s="9"/>
      <c r="J24" s="180"/>
      <c r="K24" s="263"/>
      <c r="L24" s="263"/>
      <c r="M24" s="263"/>
      <c r="N24" s="263"/>
      <c r="O24" s="263"/>
      <c r="P24" s="263"/>
      <c r="Q24" s="263"/>
      <c r="R24" s="263"/>
      <c r="S24" s="263"/>
      <c r="T24" s="263"/>
      <c r="U24" s="263"/>
      <c r="V24" s="263"/>
      <c r="W24" s="263"/>
      <c r="X24" s="263"/>
      <c r="Y24" s="181"/>
    </row>
    <row r="25" spans="1:25" ht="15" customHeight="1">
      <c r="A25" s="9"/>
      <c r="B25" s="56"/>
      <c r="C25" s="56"/>
      <c r="D25" s="54"/>
      <c r="E25" s="166"/>
      <c r="F25" s="76" t="str">
        <f>IF(OR(B25="",C25="",D25=""),"",IFERROR(INDEX(Deck!$H$1:$H$346,MATCH(1,INDEX((TRIM(SUBSTITUTE(SUBSTITUTE(Deck!$D$1:$D$346,"™",""),"®",""))=B25)*(Deck!$C$1:$C$346=C25)*(Deck!$F$1:$F$346=D25),0),0))*E25,"Not found"))</f>
        <v/>
      </c>
      <c r="G25" s="55" t="str">
        <f>IF(OR(B25="",C25="",D25=""),"",IFERROR(INDEX(Deck!$I$1:$I$346,MATCH(1,INDEX((TRIM(SUBSTITUTE(SUBSTITUTE(Deck!$D$1:$D$346,"™",""),"®",""))=B25)*(Deck!$C$1:$C$346=C25)*(Deck!$F$1:$F$346=D25),0),0))*E25,"Not found"))</f>
        <v/>
      </c>
      <c r="H25" s="55" t="str">
        <f>IF(OR(B25="",C25="",D25=""),"",IFERROR(INDEX(Deck!$J$1:$J$346,MATCH(1,INDEX((TRIM(SUBSTITUTE(SUBSTITUTE(Deck!$D$1:$D$346,"™",""),"®",""))=B25)*(Deck!$C$1:$C$346=C25)*(Deck!$F$1:$F$346=D25),0),0))*E25,"Not found"))</f>
        <v/>
      </c>
      <c r="I25" s="9"/>
      <c r="J25" s="182"/>
      <c r="K25" s="264"/>
      <c r="L25" s="264"/>
      <c r="M25" s="264"/>
      <c r="N25" s="264"/>
      <c r="O25" s="264"/>
      <c r="P25" s="264"/>
      <c r="Q25" s="264"/>
      <c r="R25" s="264"/>
      <c r="S25" s="264"/>
      <c r="T25" s="264"/>
      <c r="U25" s="264"/>
      <c r="V25" s="264"/>
      <c r="W25" s="264"/>
      <c r="X25" s="264"/>
      <c r="Y25" s="183"/>
    </row>
    <row r="26" spans="1:25" ht="15" customHeight="1">
      <c r="A26" s="9"/>
      <c r="B26" s="56"/>
      <c r="C26" s="56"/>
      <c r="D26" s="54"/>
      <c r="E26" s="166"/>
      <c r="F26" s="76" t="str">
        <f>IF(OR(B26="",C26="",D26=""),"",IFERROR(INDEX(Deck!$H$1:$H$346,MATCH(1,INDEX((TRIM(SUBSTITUTE(SUBSTITUTE(Deck!$D$1:$D$346,"™",""),"®",""))=B26)*(Deck!$C$1:$C$346=C26)*(Deck!$F$1:$F$346=D26),0),0))*E26,"Not found"))</f>
        <v/>
      </c>
      <c r="G26" s="55" t="str">
        <f>IF(OR(B26="",C26="",D26=""),"",IFERROR(INDEX(Deck!$I$1:$I$346,MATCH(1,INDEX((TRIM(SUBSTITUTE(SUBSTITUTE(Deck!$D$1:$D$346,"™",""),"®",""))=B26)*(Deck!$C$1:$C$346=C26)*(Deck!$F$1:$F$346=D26),0),0))*E26,"Not found"))</f>
        <v/>
      </c>
      <c r="H26" s="55" t="str">
        <f>IF(OR(B26="",C26="",D26=""),"",IFERROR(INDEX(Deck!$J$1:$J$346,MATCH(1,INDEX((TRIM(SUBSTITUTE(SUBSTITUTE(Deck!$D$1:$D$346,"™",""),"®",""))=B26)*(Deck!$C$1:$C$346=C26)*(Deck!$F$1:$F$346=D26),0),0))*E26,"Not found"))</f>
        <v/>
      </c>
      <c r="I26" s="9"/>
      <c r="O26" s="9"/>
      <c r="P26" s="9"/>
      <c r="Q26" s="9"/>
      <c r="R26" s="9"/>
      <c r="S26" s="9"/>
      <c r="T26" s="9"/>
    </row>
    <row r="27" spans="1:25" ht="15" customHeight="1">
      <c r="A27" s="9"/>
      <c r="B27" s="56"/>
      <c r="C27" s="56"/>
      <c r="D27" s="54"/>
      <c r="E27" s="166"/>
      <c r="F27" s="76" t="str">
        <f>IF(OR(B27="",C27="",D27=""),"",IFERROR(INDEX(Deck!$H$1:$H$346,MATCH(1,INDEX((TRIM(SUBSTITUTE(SUBSTITUTE(Deck!$D$1:$D$346,"™",""),"®",""))=B27)*(Deck!$C$1:$C$346=C27)*(Deck!$F$1:$F$346=D27),0),0))*E27,"Not found"))</f>
        <v/>
      </c>
      <c r="G27" s="55" t="str">
        <f>IF(OR(B27="",C27="",D27=""),"",IFERROR(INDEX(Deck!$I$1:$I$346,MATCH(1,INDEX((TRIM(SUBSTITUTE(SUBSTITUTE(Deck!$D$1:$D$346,"™",""),"®",""))=B27)*(Deck!$C$1:$C$346=C27)*(Deck!$F$1:$F$346=D27),0),0))*E27,"Not found"))</f>
        <v/>
      </c>
      <c r="H27" s="55" t="str">
        <f>IF(OR(B27="",C27="",D27=""),"",IFERROR(INDEX(Deck!$J$1:$J$346,MATCH(1,INDEX((TRIM(SUBSTITUTE(SUBSTITUTE(Deck!$D$1:$D$346,"™",""),"®",""))=B27)*(Deck!$C$1:$C$346=C27)*(Deck!$F$1:$F$346=D27),0),0))*E27,"Not found"))</f>
        <v/>
      </c>
      <c r="I27" s="9"/>
      <c r="O27" s="9"/>
      <c r="P27" s="9"/>
      <c r="Q27" s="9"/>
      <c r="R27" s="9"/>
      <c r="S27" s="9"/>
      <c r="T27" s="9"/>
    </row>
    <row r="28" spans="1:25" ht="15" customHeight="1">
      <c r="A28" s="9"/>
      <c r="B28" s="56"/>
      <c r="C28" s="56"/>
      <c r="D28" s="54"/>
      <c r="E28" s="166"/>
      <c r="F28" s="76" t="str">
        <f>IF(OR(B28="",C28="",D28=""),"",IFERROR(INDEX(Deck!$H$1:$H$346,MATCH(1,INDEX((TRIM(SUBSTITUTE(SUBSTITUTE(Deck!$D$1:$D$346,"™",""),"®",""))=B28)*(Deck!$C$1:$C$346=C28)*(Deck!$F$1:$F$346=D28),0),0))*E28,"Not found"))</f>
        <v/>
      </c>
      <c r="G28" s="55" t="str">
        <f>IF(OR(B28="",C28="",D28=""),"",IFERROR(INDEX(Deck!$I$1:$I$346,MATCH(1,INDEX((TRIM(SUBSTITUTE(SUBSTITUTE(Deck!$D$1:$D$346,"™",""),"®",""))=B28)*(Deck!$C$1:$C$346=C28)*(Deck!$F$1:$F$346=D28),0),0))*E28,"Not found"))</f>
        <v/>
      </c>
      <c r="H28" s="55" t="str">
        <f>IF(OR(B28="",C28="",D28=""),"",IFERROR(INDEX(Deck!$J$1:$J$346,MATCH(1,INDEX((TRIM(SUBSTITUTE(SUBSTITUTE(Deck!$D$1:$D$346,"™",""),"®",""))=B28)*(Deck!$C$1:$C$346=C28)*(Deck!$F$1:$F$346=D28),0),0))*E28,"Not found"))</f>
        <v/>
      </c>
      <c r="I28" s="9"/>
      <c r="O28" s="9"/>
      <c r="Q28" s="9"/>
      <c r="R28" s="9"/>
      <c r="S28" s="9"/>
      <c r="T28" s="9"/>
    </row>
    <row r="29" spans="1:25" ht="15" customHeight="1">
      <c r="A29" s="9"/>
      <c r="B29" s="48"/>
      <c r="C29" s="48"/>
      <c r="D29" s="9"/>
      <c r="E29" s="165"/>
      <c r="F29" s="9"/>
      <c r="G29" s="9"/>
      <c r="H29" s="9"/>
      <c r="I29" s="9"/>
      <c r="O29" s="9"/>
      <c r="Q29" s="9"/>
      <c r="R29" s="9"/>
      <c r="S29" s="9"/>
      <c r="T29" s="9"/>
    </row>
    <row r="30" spans="1:25" ht="15" customHeight="1">
      <c r="A30" s="9"/>
      <c r="I30" s="9"/>
      <c r="O30" s="9"/>
      <c r="Q30" s="9"/>
      <c r="R30" s="9"/>
      <c r="T30" s="9"/>
    </row>
    <row r="31" spans="1:25" ht="15" customHeight="1">
      <c r="I31" s="9"/>
      <c r="O31" s="9"/>
      <c r="T31" s="9"/>
    </row>
    <row r="32" spans="1:25" ht="15" customHeight="1">
      <c r="I32" s="9"/>
      <c r="O32" s="9"/>
      <c r="T32" s="9"/>
    </row>
    <row r="33" spans="1:20">
      <c r="I33" s="9"/>
      <c r="O33" s="9"/>
      <c r="T33" s="9"/>
    </row>
    <row r="34" spans="1:20">
      <c r="I34" s="9"/>
      <c r="O34" s="9"/>
      <c r="T34" s="9"/>
    </row>
    <row r="35" spans="1:20">
      <c r="I35" s="9"/>
      <c r="O35" s="9"/>
      <c r="T35" s="9"/>
    </row>
    <row r="36" spans="1:20">
      <c r="I36" s="9"/>
      <c r="O36" s="9"/>
      <c r="T36" s="9"/>
    </row>
    <row r="37" spans="1:20">
      <c r="I37" s="9"/>
      <c r="O37" s="9"/>
      <c r="T37" s="9"/>
    </row>
    <row r="38" spans="1:20">
      <c r="I38" s="9"/>
      <c r="O38" s="9"/>
      <c r="T38" s="9"/>
    </row>
    <row r="39" spans="1:20">
      <c r="I39" s="9"/>
      <c r="O39" s="9"/>
      <c r="T39" s="9"/>
    </row>
    <row r="40" spans="1:20">
      <c r="I40" s="9"/>
      <c r="O40" s="9"/>
      <c r="T40" s="9"/>
    </row>
    <row r="41" spans="1:20">
      <c r="I41" s="9"/>
      <c r="O41" s="9"/>
      <c r="T41" s="9"/>
    </row>
    <row r="42" spans="1:20">
      <c r="B42" s="48"/>
      <c r="C42" s="48"/>
      <c r="D42" s="9"/>
      <c r="E42" s="165"/>
      <c r="F42" s="9"/>
      <c r="G42" s="9"/>
      <c r="H42" s="9"/>
      <c r="I42" s="9"/>
      <c r="O42" s="9"/>
      <c r="T42" s="9"/>
    </row>
    <row r="43" spans="1:20">
      <c r="A43" s="9"/>
      <c r="B43" s="48"/>
      <c r="C43" s="48"/>
      <c r="D43" s="9"/>
      <c r="E43" s="165"/>
      <c r="F43" s="9"/>
      <c r="G43" s="9"/>
      <c r="H43" s="9"/>
      <c r="I43" s="9"/>
      <c r="O43" s="9"/>
      <c r="T43" s="9"/>
    </row>
    <row r="44" spans="1:20">
      <c r="A44" s="9"/>
      <c r="B44" s="48"/>
      <c r="C44" s="48"/>
      <c r="D44" s="9"/>
      <c r="E44" s="165"/>
      <c r="F44" s="9"/>
      <c r="G44" s="9"/>
      <c r="H44" s="9"/>
      <c r="I44" s="9"/>
      <c r="O44" s="9"/>
      <c r="T44" s="9"/>
    </row>
    <row r="45" spans="1:20">
      <c r="A45" s="9"/>
      <c r="B45" s="48"/>
      <c r="C45" s="48"/>
      <c r="D45" s="9"/>
      <c r="E45" s="165"/>
      <c r="F45" s="9"/>
      <c r="G45" s="9"/>
      <c r="H45" s="9"/>
      <c r="I45" s="9"/>
      <c r="O45" s="9"/>
      <c r="T45" s="9"/>
    </row>
    <row r="46" spans="1:20">
      <c r="A46" s="9"/>
      <c r="B46" s="48"/>
      <c r="C46" s="48"/>
      <c r="F46" s="9"/>
      <c r="G46" s="9"/>
      <c r="H46" s="9"/>
      <c r="I46" s="9"/>
      <c r="O46" s="9"/>
      <c r="T46" s="9"/>
    </row>
    <row r="47" spans="1:20">
      <c r="B47" s="48"/>
      <c r="C47" s="48"/>
      <c r="I47" s="9"/>
      <c r="O47" s="9"/>
      <c r="T47" s="9"/>
    </row>
    <row r="48" spans="1:20">
      <c r="I48" s="9"/>
      <c r="O48" s="9"/>
      <c r="T48" s="9"/>
    </row>
    <row r="49" spans="15:20">
      <c r="O49" s="9"/>
      <c r="T49" s="9"/>
    </row>
  </sheetData>
  <sheetProtection algorithmName="SHA-512" hashValue="ZHijsJINGc8oks3Yut3WOIf5frwuMcB5VNkwX94FTrfuAnwxAXclXAYhNYy93yBk0j8vx6Z/dJYjzF8CEqKkGg==" saltValue="3HHOX7/Pw7/b9qxqtTD4EA==" spinCount="100000" sheet="1" objects="1" scenarios="1"/>
  <mergeCells count="5">
    <mergeCell ref="R2:U2"/>
    <mergeCell ref="K3:L4"/>
    <mergeCell ref="K22:X25"/>
    <mergeCell ref="B11:D11"/>
    <mergeCell ref="C2:D2"/>
  </mergeCells>
  <conditionalFormatting sqref="D15:D28">
    <cfRule type="expression" dxfId="3" priority="1">
      <formula>AND($D15&lt;&gt;"",OR(ISNA(MATCH($C15,$R$3:$U$3,0)),ISNA(MATCH($D15,OFFSET($R$5,0,IFERROR(MATCH($C15,$R$3:$U$3,0)-1,0),7,1),0))))</formula>
    </cfRule>
  </conditionalFormatting>
  <dataValidations count="4">
    <dataValidation type="list" allowBlank="1" showInputMessage="1" showErrorMessage="1" sqref="B15:B28" xr:uid="{A849D3E7-8D3F-4E21-A28B-FCCFDB9E4584}">
      <formula1>$P$5:$P$6</formula1>
    </dataValidation>
    <dataValidation allowBlank="1" showInputMessage="1" showErrorMessage="1" promptTitle="CHOOSE" sqref="P4 P7:P9" xr:uid="{2030A022-951A-4FA6-BD52-1DC87D30CE7D}"/>
    <dataValidation type="list" allowBlank="1" showInputMessage="1" showErrorMessage="1" sqref="C15:C28" xr:uid="{56B48010-36D2-410E-8778-F534F40647AA}">
      <formula1>$Q$5:$Q$8</formula1>
    </dataValidation>
    <dataValidation type="list" allowBlank="1" showInputMessage="1" showErrorMessage="1" errorTitle="Invalid length" error="Pick a length available for the selected profile in column C." sqref="D15:D28" xr:uid="{27E92C9A-F1C1-42CD-990E-9C373E1C355C}">
      <formula1>OFFSET($R$4,0,IFERROR(MATCH(C15,$R$3:$U$3,0)-1,0),IF(ISNUMBER(MATCH(C15,$R$3:$U$3,0)),COUNTA(OFFSET($R$5,0,MATCH(C15,$R$3:$U$3,0)-1,7,1)),0)+1,1)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38B2-6361-4B8C-BBB3-BB967BD8A594}">
  <sheetPr>
    <tabColor rgb="FF92D050"/>
  </sheetPr>
  <dimension ref="A1:AI55"/>
  <sheetViews>
    <sheetView showGridLines="0" workbookViewId="0">
      <selection activeCell="X7" sqref="X7"/>
    </sheetView>
  </sheetViews>
  <sheetFormatPr defaultRowHeight="15" customHeight="1"/>
  <cols>
    <col min="1" max="1" width="8.85546875" customWidth="1"/>
    <col min="2" max="2" width="28.85546875" style="5" customWidth="1"/>
    <col min="3" max="3" width="16.7109375" style="5" customWidth="1"/>
    <col min="4" max="4" width="11.28515625" customWidth="1"/>
    <col min="5" max="5" width="8.28515625" style="168" customWidth="1"/>
    <col min="6" max="6" width="12.28515625" customWidth="1"/>
    <col min="7" max="7" width="8.28515625" hidden="1" customWidth="1"/>
    <col min="8" max="9" width="10" hidden="1" customWidth="1"/>
    <col min="10" max="11" width="4" customWidth="1"/>
    <col min="12" max="12" width="6.5703125" customWidth="1"/>
    <col min="13" max="13" width="21.140625" customWidth="1"/>
    <col min="14" max="14" width="23.42578125" customWidth="1"/>
    <col min="15" max="15" width="20.42578125" customWidth="1"/>
    <col min="16" max="16" width="8.28515625" customWidth="1"/>
    <col min="17" max="17" width="21.28515625" customWidth="1"/>
    <col min="18" max="18" width="18.7109375" hidden="1" customWidth="1"/>
    <col min="19" max="19" width="16" hidden="1" customWidth="1"/>
    <col min="20" max="20" width="19.28515625" hidden="1" customWidth="1"/>
    <col min="21" max="21" width="16" hidden="1" customWidth="1"/>
    <col min="22" max="22" width="14.7109375" hidden="1" customWidth="1"/>
    <col min="23" max="23" width="15.85546875" hidden="1" customWidth="1"/>
    <col min="24" max="24" width="8.85546875" hidden="1" customWidth="1"/>
    <col min="25" max="28" width="0" hidden="1" customWidth="1"/>
    <col min="30" max="30" width="21.7109375" hidden="1" customWidth="1"/>
    <col min="31" max="31" width="18.42578125" hidden="1" customWidth="1"/>
    <col min="32" max="32" width="16.5703125" hidden="1" customWidth="1"/>
    <col min="33" max="33" width="18" hidden="1" customWidth="1"/>
    <col min="34" max="35" width="0" hidden="1" customWidth="1"/>
  </cols>
  <sheetData>
    <row r="1" spans="1:35" ht="14.45" customHeight="1">
      <c r="A1" s="9"/>
      <c r="B1" s="48"/>
      <c r="C1" s="48"/>
      <c r="D1" s="9"/>
      <c r="E1" s="165"/>
      <c r="F1" s="9"/>
      <c r="G1" s="9"/>
      <c r="H1" s="9"/>
      <c r="I1" s="9"/>
      <c r="J1" s="9"/>
      <c r="N1" s="190"/>
      <c r="Q1" s="9"/>
      <c r="R1" s="9"/>
      <c r="S1" s="9"/>
      <c r="T1" s="9"/>
      <c r="U1" s="9"/>
      <c r="V1" s="9"/>
    </row>
    <row r="2" spans="1:35" ht="28.9" customHeight="1">
      <c r="A2" s="9"/>
      <c r="B2" s="173" t="s">
        <v>39</v>
      </c>
      <c r="C2" s="49"/>
      <c r="D2" s="9"/>
      <c r="E2" s="165"/>
      <c r="F2" s="9"/>
      <c r="G2" s="9"/>
      <c r="H2" s="9"/>
      <c r="I2" s="9"/>
      <c r="J2" s="9"/>
      <c r="K2" s="223"/>
      <c r="L2" s="223"/>
      <c r="M2" s="225" t="s">
        <v>3</v>
      </c>
      <c r="N2" s="225"/>
      <c r="O2" s="223"/>
      <c r="P2" s="222"/>
      <c r="Q2" s="168"/>
      <c r="R2" s="168"/>
      <c r="S2" s="168"/>
      <c r="T2" s="168"/>
      <c r="U2" s="168"/>
      <c r="V2" s="168"/>
      <c r="W2" s="168"/>
      <c r="X2" s="168"/>
      <c r="Y2" s="168"/>
      <c r="Z2" s="168"/>
      <c r="AA2" s="168"/>
      <c r="AB2" s="168"/>
      <c r="AC2" s="9"/>
      <c r="AD2" s="9"/>
      <c r="AE2" s="9"/>
      <c r="AF2" s="261" t="s">
        <v>2</v>
      </c>
      <c r="AG2" s="261"/>
      <c r="AH2" s="261"/>
      <c r="AI2" s="261"/>
    </row>
    <row r="3" spans="1:35" ht="15.6">
      <c r="A3" s="9"/>
      <c r="B3" s="170" t="s">
        <v>40</v>
      </c>
      <c r="C3" s="174"/>
      <c r="D3" s="175"/>
      <c r="E3" s="167"/>
      <c r="F3" s="9"/>
      <c r="G3" s="9"/>
      <c r="H3" s="9"/>
      <c r="I3" s="9"/>
      <c r="J3" s="9"/>
      <c r="K3" s="223"/>
      <c r="L3" s="223"/>
      <c r="M3" s="226"/>
      <c r="N3" s="227" t="s">
        <v>11</v>
      </c>
      <c r="O3" s="169">
        <v>1</v>
      </c>
      <c r="P3" s="222"/>
      <c r="Q3" s="168"/>
      <c r="R3" s="168"/>
      <c r="S3" s="168"/>
      <c r="T3" s="168"/>
      <c r="U3" s="168"/>
      <c r="V3" s="168"/>
      <c r="W3" s="168"/>
      <c r="X3" s="168"/>
      <c r="Y3" s="168"/>
      <c r="Z3" s="168"/>
      <c r="AA3" s="168"/>
      <c r="AB3" s="168"/>
      <c r="AC3" s="9"/>
      <c r="AD3" s="50" t="s">
        <v>4</v>
      </c>
      <c r="AE3" s="50" t="s">
        <v>5</v>
      </c>
      <c r="AF3" s="50" t="s">
        <v>6</v>
      </c>
      <c r="AG3" s="50" t="s">
        <v>7</v>
      </c>
      <c r="AH3" s="50" t="s">
        <v>8</v>
      </c>
      <c r="AI3" s="50" t="s">
        <v>9</v>
      </c>
    </row>
    <row r="4" spans="1:35" ht="15" customHeight="1">
      <c r="A4" s="9"/>
      <c r="B4" s="208"/>
      <c r="C4" s="209"/>
      <c r="D4" s="210"/>
      <c r="E4" s="165"/>
      <c r="F4" s="9"/>
      <c r="G4" s="9"/>
      <c r="H4" s="9"/>
      <c r="I4" s="9"/>
      <c r="J4" s="9"/>
      <c r="K4" s="223"/>
      <c r="L4" s="223"/>
      <c r="M4" s="231" t="s">
        <v>14</v>
      </c>
      <c r="N4" s="232"/>
      <c r="O4" s="75" t="s">
        <v>15</v>
      </c>
      <c r="P4" s="222"/>
      <c r="Q4" s="168"/>
      <c r="R4" s="168"/>
      <c r="S4" s="168"/>
      <c r="T4" s="168"/>
      <c r="U4" s="168"/>
      <c r="V4" s="168"/>
      <c r="W4" s="168"/>
      <c r="X4" s="168"/>
      <c r="Y4" s="168"/>
      <c r="Z4" s="168"/>
      <c r="AA4" s="168"/>
      <c r="AB4" s="168"/>
      <c r="AC4" s="9"/>
      <c r="AD4" s="9"/>
      <c r="AE4" s="9"/>
      <c r="AF4" s="48"/>
      <c r="AG4" s="48"/>
      <c r="AH4" s="48"/>
      <c r="AI4" s="48"/>
    </row>
    <row r="5" spans="1:35" ht="15" customHeight="1">
      <c r="A5" s="9"/>
      <c r="B5" s="45" t="s">
        <v>10</v>
      </c>
      <c r="C5" s="2"/>
      <c r="D5" s="211">
        <f>SUM(E16:E51)</f>
        <v>0</v>
      </c>
      <c r="E5" s="165"/>
      <c r="F5" s="9"/>
      <c r="G5" s="9"/>
      <c r="H5" s="9"/>
      <c r="I5" s="9"/>
      <c r="J5" s="9"/>
      <c r="K5" s="223"/>
      <c r="L5" s="245"/>
      <c r="M5" s="246" t="s">
        <v>17</v>
      </c>
      <c r="N5" s="247" t="s">
        <v>41</v>
      </c>
      <c r="O5" s="249">
        <f>ROUND(SUMIFS($H$16:$H$51,$C$16:$C$51,"GROOVED EDGE",$I$16:$I$51,"COMPOSITE")/55*$O$3,0)</f>
        <v>0</v>
      </c>
      <c r="P5" s="222"/>
      <c r="Q5" s="168"/>
      <c r="R5" s="168"/>
      <c r="S5" s="168"/>
      <c r="T5" s="168"/>
      <c r="U5" s="168"/>
      <c r="V5" s="168"/>
      <c r="W5" s="168"/>
      <c r="X5" s="168"/>
      <c r="Y5" s="168"/>
      <c r="Z5" s="168"/>
      <c r="AA5" s="168"/>
      <c r="AB5" s="168"/>
      <c r="AC5" s="9"/>
      <c r="AD5" s="9" t="s">
        <v>42</v>
      </c>
      <c r="AE5" s="9" t="s">
        <v>6</v>
      </c>
      <c r="AF5" s="48">
        <v>12</v>
      </c>
      <c r="AG5" s="48">
        <v>16</v>
      </c>
      <c r="AH5" s="48">
        <v>12</v>
      </c>
      <c r="AI5" s="48">
        <v>12</v>
      </c>
    </row>
    <row r="6" spans="1:35" ht="15" customHeight="1">
      <c r="A6" s="9"/>
      <c r="B6" s="215"/>
      <c r="C6" s="74"/>
      <c r="D6" s="211"/>
      <c r="E6" s="165"/>
      <c r="F6" s="9"/>
      <c r="G6" s="9"/>
      <c r="H6" s="9"/>
      <c r="I6" s="9"/>
      <c r="J6" s="9"/>
      <c r="K6" s="223"/>
      <c r="L6" s="228"/>
      <c r="M6" s="229" t="s">
        <v>19</v>
      </c>
      <c r="N6" s="229"/>
      <c r="O6" s="238">
        <f>ROUND((SUMIFS($H$16:$H$51,$C$16:$C$51,"SQUARE EDGE",$I$16:$I$51,"COMPOSITE"))/100*$O$3,0)</f>
        <v>0</v>
      </c>
      <c r="P6" s="222"/>
      <c r="Q6" s="168"/>
      <c r="R6" s="168"/>
      <c r="S6" s="168"/>
      <c r="T6" s="168"/>
      <c r="U6" s="168"/>
      <c r="V6" s="168"/>
      <c r="W6" s="168"/>
      <c r="X6" s="168"/>
      <c r="Y6" s="168"/>
      <c r="Z6" s="168"/>
      <c r="AA6" s="168"/>
      <c r="AB6" s="168"/>
      <c r="AC6" s="9"/>
      <c r="AD6" s="9" t="s">
        <v>43</v>
      </c>
      <c r="AE6" s="9" t="s">
        <v>7</v>
      </c>
      <c r="AF6" s="48">
        <v>16</v>
      </c>
      <c r="AG6" s="48">
        <v>20</v>
      </c>
      <c r="AH6" s="48"/>
      <c r="AI6" s="9"/>
    </row>
    <row r="7" spans="1:35" ht="15" customHeight="1">
      <c r="A7" s="9"/>
      <c r="B7" s="46" t="s">
        <v>13</v>
      </c>
      <c r="C7" s="163"/>
      <c r="D7" s="212">
        <f>SUM(F16:F51)</f>
        <v>0</v>
      </c>
      <c r="E7" s="165"/>
      <c r="F7" s="9"/>
      <c r="G7" s="9"/>
      <c r="H7" s="9"/>
      <c r="I7" s="9"/>
      <c r="J7" s="9"/>
      <c r="K7" s="223"/>
      <c r="L7" s="233" t="s">
        <v>20</v>
      </c>
      <c r="M7" s="234" t="s">
        <v>21</v>
      </c>
      <c r="N7" s="235"/>
      <c r="O7" s="236">
        <f>ROUND((SUMIFS($G$16:$G$51,$C$16:$C$51,"SQUARE EDGE",$I$16:$I$51,"COMPOSITE"))/100*$O$3,0)</f>
        <v>0</v>
      </c>
      <c r="P7" s="222"/>
      <c r="Q7" s="168"/>
      <c r="R7" s="168"/>
      <c r="S7" s="168"/>
      <c r="T7" s="168"/>
      <c r="U7" s="168"/>
      <c r="V7" s="168"/>
      <c r="W7" s="168"/>
      <c r="X7" s="168"/>
      <c r="Y7" s="168"/>
      <c r="Z7" s="168"/>
      <c r="AA7" s="168"/>
      <c r="AB7" s="168"/>
      <c r="AC7" s="9"/>
      <c r="AD7" s="9" t="s">
        <v>44</v>
      </c>
      <c r="AE7" s="9" t="s">
        <v>8</v>
      </c>
      <c r="AF7" s="48">
        <v>20</v>
      </c>
      <c r="AG7" s="48"/>
      <c r="AH7" s="48"/>
      <c r="AI7" s="9"/>
    </row>
    <row r="8" spans="1:35" ht="15" customHeight="1">
      <c r="A8" s="9"/>
      <c r="B8" s="215"/>
      <c r="C8" s="74"/>
      <c r="D8" s="211"/>
      <c r="E8" s="165"/>
      <c r="F8" s="9"/>
      <c r="G8" s="9"/>
      <c r="H8" s="9"/>
      <c r="I8" s="9"/>
      <c r="J8" s="9"/>
      <c r="K8" s="223"/>
      <c r="L8" s="237"/>
      <c r="M8" s="229" t="s">
        <v>24</v>
      </c>
      <c r="N8" s="229"/>
      <c r="O8" s="238">
        <f>ROUND((SUMIFS($G$16:$G$51,$C$16:$C$51,"RISER",$I$16:$I$51,"COMPOSITE")+SUMIFS($G$16:$G$51,$C$16:$C$51,"FASCIA",$I$16:$I$51,"COMPOSITE"))/50*$O$3,0)</f>
        <v>0</v>
      </c>
      <c r="P8" s="222"/>
      <c r="Q8" s="168"/>
      <c r="R8" s="168"/>
      <c r="S8" s="168"/>
      <c r="T8" s="168"/>
      <c r="U8" s="168"/>
      <c r="V8" s="168"/>
      <c r="W8" s="168"/>
      <c r="X8" s="168"/>
      <c r="Y8" s="168"/>
      <c r="Z8" s="168"/>
      <c r="AA8" s="168"/>
      <c r="AB8" s="168"/>
      <c r="AC8" s="9"/>
      <c r="AD8" s="9" t="s">
        <v>45</v>
      </c>
      <c r="AE8" s="9" t="s">
        <v>9</v>
      </c>
      <c r="AF8" s="9"/>
      <c r="AG8" s="9"/>
      <c r="AH8" s="9"/>
    </row>
    <row r="9" spans="1:35" ht="15" customHeight="1">
      <c r="A9" s="9"/>
      <c r="B9" s="47" t="s">
        <v>18</v>
      </c>
      <c r="C9" s="164"/>
      <c r="D9" s="213">
        <f>D7/43500</f>
        <v>0</v>
      </c>
      <c r="E9" s="165"/>
      <c r="F9" s="9"/>
      <c r="G9" s="9"/>
      <c r="H9" s="9"/>
      <c r="I9" s="9"/>
      <c r="J9" s="9"/>
      <c r="K9" s="223"/>
      <c r="L9" s="239" t="s">
        <v>20</v>
      </c>
      <c r="M9" s="240" t="s">
        <v>26</v>
      </c>
      <c r="N9" s="240"/>
      <c r="O9" s="241">
        <f>ROUND((SUMIFS($G$16:$G$51,$C$16:$C$51,"RISER",$I$16:$I$51,"COMPOSITE")+SUMIFS($G$16:$G$51,$C$16:$C$51,"FASCIA",$I$16:$I$51,"COMPOSITE"))/100*$O$3,0)</f>
        <v>0</v>
      </c>
      <c r="P9" s="222"/>
      <c r="Q9" s="168"/>
      <c r="R9" s="168"/>
      <c r="S9" s="168"/>
      <c r="T9" s="168"/>
      <c r="U9" s="168"/>
      <c r="V9" s="168"/>
      <c r="W9" s="168"/>
      <c r="X9" s="168"/>
      <c r="Y9" s="168"/>
      <c r="Z9" s="168"/>
      <c r="AA9" s="168"/>
      <c r="AB9" s="168"/>
      <c r="AC9" s="9"/>
      <c r="AD9" s="9" t="s">
        <v>46</v>
      </c>
      <c r="AE9" s="9"/>
      <c r="AG9" s="9"/>
      <c r="AH9" s="9"/>
    </row>
    <row r="10" spans="1:35" ht="15" customHeight="1">
      <c r="A10" s="9"/>
      <c r="B10" s="215"/>
      <c r="C10" s="74"/>
      <c r="D10" s="214"/>
      <c r="E10" s="165"/>
      <c r="F10" s="9"/>
      <c r="G10" s="9"/>
      <c r="H10" s="9"/>
      <c r="I10" s="9"/>
      <c r="J10" s="9"/>
      <c r="K10" s="223"/>
      <c r="L10" s="245"/>
      <c r="M10" s="234" t="s">
        <v>47</v>
      </c>
      <c r="N10" s="250" t="s">
        <v>48</v>
      </c>
      <c r="O10" s="251">
        <f>ROUND(SUMIFS($H$16:$H$51,$C$16:$C$51,"GROOVED EDGE",$I$16:$I$51,"PVC")/100*$O$3,0)</f>
        <v>0</v>
      </c>
      <c r="P10" s="222"/>
      <c r="Q10" s="168"/>
      <c r="R10" s="168"/>
      <c r="S10" s="168"/>
      <c r="T10" s="168"/>
      <c r="U10" s="168"/>
      <c r="V10" s="168"/>
      <c r="W10" s="168"/>
      <c r="X10" s="168"/>
      <c r="Y10" s="168"/>
      <c r="Z10" s="168"/>
      <c r="AA10" s="168"/>
      <c r="AB10" s="168"/>
      <c r="AC10" s="9"/>
      <c r="AD10" s="9" t="s">
        <v>49</v>
      </c>
      <c r="AE10" s="9"/>
      <c r="AF10" s="9"/>
      <c r="AG10" s="9"/>
      <c r="AH10" s="9"/>
    </row>
    <row r="11" spans="1:35" ht="15" customHeight="1">
      <c r="A11" s="9"/>
      <c r="B11" s="216" t="s">
        <v>22</v>
      </c>
      <c r="C11" s="217" t="s">
        <v>23</v>
      </c>
      <c r="D11" s="218"/>
      <c r="E11" s="165"/>
      <c r="F11" s="9"/>
      <c r="G11" s="9"/>
      <c r="H11" s="9"/>
      <c r="I11" s="9"/>
      <c r="J11" s="9"/>
      <c r="K11" s="223"/>
      <c r="L11" s="228"/>
      <c r="M11" s="229" t="s">
        <v>50</v>
      </c>
      <c r="N11" s="230" t="s">
        <v>51</v>
      </c>
      <c r="O11" s="238">
        <f>ROUND((SUMIFS($H$16:$H$51,$C$16:$C$51,"SQUARE EDGE",$I$16:$I$51,"PVC"))/100*$O$3,0)</f>
        <v>0</v>
      </c>
      <c r="P11" s="222"/>
      <c r="Q11" s="168"/>
      <c r="R11" s="168"/>
      <c r="S11" s="168"/>
      <c r="T11" s="168"/>
      <c r="U11" s="168"/>
      <c r="V11" s="168"/>
      <c r="W11" s="168"/>
      <c r="X11" s="168"/>
      <c r="Y11" s="168"/>
      <c r="Z11" s="168"/>
      <c r="AA11" s="168"/>
      <c r="AB11" s="168"/>
      <c r="AC11" s="9"/>
      <c r="AD11" s="9" t="s">
        <v>52</v>
      </c>
      <c r="AE11" s="9"/>
      <c r="AG11" s="9"/>
      <c r="AH11" s="9"/>
    </row>
    <row r="12" spans="1:35" ht="15" customHeight="1">
      <c r="A12" s="9"/>
      <c r="B12" s="269" t="s">
        <v>25</v>
      </c>
      <c r="C12" s="270"/>
      <c r="D12" s="271"/>
      <c r="E12" s="165"/>
      <c r="F12" s="9"/>
      <c r="G12" s="9"/>
      <c r="H12" s="9"/>
      <c r="I12" s="9"/>
      <c r="J12" s="9"/>
      <c r="K12" s="223"/>
      <c r="L12" s="233" t="s">
        <v>20</v>
      </c>
      <c r="M12" s="234" t="s">
        <v>53</v>
      </c>
      <c r="N12" s="235"/>
      <c r="O12" s="236">
        <f>ROUND((SUMIFS($H$16:$H$51,$C$16:$C$51,"SQUARE EDGE",$I$16:$I$51,"PVC"))/100*$O$3,0)</f>
        <v>0</v>
      </c>
      <c r="P12" s="222"/>
      <c r="Q12" s="168"/>
      <c r="R12" s="168"/>
      <c r="S12" s="168"/>
      <c r="T12" s="168"/>
      <c r="U12" s="168"/>
      <c r="V12" s="168"/>
      <c r="W12" s="168"/>
      <c r="X12" s="168"/>
      <c r="Y12" s="168"/>
      <c r="Z12" s="168"/>
      <c r="AA12" s="168"/>
      <c r="AB12" s="168"/>
      <c r="AC12" s="9"/>
      <c r="AD12" s="9" t="s">
        <v>54</v>
      </c>
      <c r="AE12" s="9"/>
      <c r="AF12" s="9"/>
      <c r="AG12" s="9"/>
      <c r="AH12" s="9"/>
    </row>
    <row r="13" spans="1:35" ht="15" customHeight="1">
      <c r="A13" s="9"/>
      <c r="B13" s="219"/>
      <c r="C13" s="220"/>
      <c r="D13" s="221"/>
      <c r="E13" s="165"/>
      <c r="F13" s="9"/>
      <c r="G13" s="9"/>
      <c r="H13" s="9"/>
      <c r="I13" s="9"/>
      <c r="J13" s="9"/>
      <c r="K13" s="223"/>
      <c r="L13" s="242"/>
      <c r="M13" s="234" t="s">
        <v>55</v>
      </c>
      <c r="N13" s="234"/>
      <c r="O13" s="236">
        <f>ROUND((SUMIFS($G$16:$G$51,$C$16:$C$51,"RISER",$I$16:$I$51,"PVC")+SUMIFS($G$16:$G$51,$C$16:$C$51,"FASCIA",$I$16:$I$51,"PVC"))/30*$O$3,0)</f>
        <v>0</v>
      </c>
      <c r="P13" s="222"/>
      <c r="Q13" s="168"/>
      <c r="R13" s="168"/>
      <c r="S13" s="168"/>
      <c r="T13" s="168"/>
      <c r="U13" s="168"/>
      <c r="V13" s="168"/>
      <c r="W13" s="168"/>
      <c r="X13" s="168"/>
      <c r="Y13" s="168"/>
      <c r="Z13" s="168"/>
      <c r="AA13" s="168"/>
      <c r="AB13" s="168"/>
      <c r="AC13" s="9"/>
      <c r="AD13" s="9" t="s">
        <v>56</v>
      </c>
      <c r="AE13" s="9"/>
      <c r="AF13" s="9"/>
      <c r="AG13" s="9"/>
      <c r="AH13" s="9"/>
    </row>
    <row r="14" spans="1:35" ht="19.5" customHeight="1">
      <c r="A14" s="9"/>
      <c r="B14" s="48"/>
      <c r="C14" s="48"/>
      <c r="D14" s="9"/>
      <c r="E14" s="165"/>
      <c r="F14" s="9"/>
      <c r="G14" s="9"/>
      <c r="H14" s="9"/>
      <c r="I14" s="9"/>
      <c r="J14" s="9"/>
      <c r="K14" s="223"/>
      <c r="L14" s="224"/>
      <c r="M14" s="224"/>
      <c r="N14" s="223"/>
      <c r="O14" s="222"/>
      <c r="P14" s="222"/>
      <c r="Q14" s="168"/>
      <c r="R14" s="168"/>
      <c r="S14" s="168"/>
      <c r="T14" s="168"/>
      <c r="U14" s="168"/>
      <c r="V14" s="168"/>
      <c r="W14" s="168"/>
      <c r="X14" s="168"/>
      <c r="Y14" s="168"/>
      <c r="Z14" s="168"/>
      <c r="AA14" s="168"/>
      <c r="AB14" s="168"/>
      <c r="AC14" s="9"/>
      <c r="AD14" s="9" t="s">
        <v>57</v>
      </c>
      <c r="AE14" s="9"/>
      <c r="AF14" s="9"/>
      <c r="AG14" s="9"/>
      <c r="AH14" s="9"/>
    </row>
    <row r="15" spans="1:35" ht="32.25" customHeight="1">
      <c r="A15" s="9"/>
      <c r="B15" s="171" t="s">
        <v>4</v>
      </c>
      <c r="C15" s="171" t="s">
        <v>5</v>
      </c>
      <c r="D15" s="172" t="s">
        <v>2</v>
      </c>
      <c r="E15" s="172" t="s">
        <v>27</v>
      </c>
      <c r="F15" s="172" t="s">
        <v>28</v>
      </c>
      <c r="G15" s="172" t="s">
        <v>29</v>
      </c>
      <c r="H15" s="172" t="s">
        <v>30</v>
      </c>
      <c r="I15" s="172" t="s">
        <v>58</v>
      </c>
      <c r="J15" s="9"/>
      <c r="K15" s="9"/>
      <c r="AC15" s="9"/>
      <c r="AD15" s="9" t="s">
        <v>59</v>
      </c>
    </row>
    <row r="16" spans="1:35" ht="15" customHeight="1">
      <c r="A16" s="9"/>
      <c r="B16" s="56"/>
      <c r="C16" s="56"/>
      <c r="D16" s="176"/>
      <c r="E16" s="166"/>
      <c r="F16" s="76" t="str">
        <f>IF(OR(B16="",C16="",D16=""),"",IFERROR(INDEX(Deck!$H$1:$H$346,MATCH(1,INDEX((TRIM(SUBSTITUTE(SUBSTITUTE(Deck!$D$1:$D$346,"™",""),"®",""))=B16)*(Deck!$C$1:$C$346=C16)*(Deck!$F$1:$F$346=D16),0),0))*E16,"Not found"))</f>
        <v/>
      </c>
      <c r="G16" s="55" t="str">
        <f>IF(OR(B16="",C16="",D16=""),"",IFERROR(INDEX(Deck!$I$1:$I$346,MATCH(1,INDEX((TRIM(SUBSTITUTE(SUBSTITUTE(Deck!$D$1:$D$346,"™",""),"®",""))=B16)*(Deck!$C$1:$C$346=C16)*(Deck!$F$1:$F$346=D16),0),0))*E16,"Not found"))</f>
        <v/>
      </c>
      <c r="H16" s="55" t="str">
        <f>IF(OR(B16="",C16="",D16=""),"",IFERROR(INDEX(Deck!$J$1:$J$346,MATCH(1,INDEX((TRIM(SUBSTITUTE(SUBSTITUTE(Deck!$D$1:$D$346,"™",""),"®",""))=B16)*(Deck!$C$1:$C$346=C16)*(Deck!$F$1:$F$346=D16),0),0))*E16,"Not found"))</f>
        <v/>
      </c>
      <c r="I16" s="9" t="e">
        <f>VLOOKUP(B16,Deck!D:E,2,FALSE)</f>
        <v>#N/A</v>
      </c>
      <c r="J16" s="9"/>
      <c r="K16" s="189"/>
      <c r="L16" s="178"/>
      <c r="M16" s="178"/>
      <c r="N16" s="178"/>
      <c r="O16" s="178"/>
      <c r="P16" s="178"/>
      <c r="Q16" s="178"/>
      <c r="R16" s="184"/>
      <c r="S16" s="184"/>
      <c r="T16" s="184"/>
      <c r="U16" s="184"/>
      <c r="V16" s="184"/>
      <c r="W16" s="184"/>
      <c r="X16" s="178"/>
      <c r="Y16" s="178"/>
      <c r="Z16" s="178"/>
      <c r="AA16" s="178"/>
      <c r="AB16" s="178"/>
      <c r="AC16" s="179"/>
      <c r="AD16" s="9" t="s">
        <v>60</v>
      </c>
    </row>
    <row r="17" spans="1:30" ht="14.45" customHeight="1">
      <c r="A17" s="9"/>
      <c r="B17" s="56"/>
      <c r="C17" s="56"/>
      <c r="D17" s="176"/>
      <c r="E17" s="166"/>
      <c r="F17" s="76" t="str">
        <f>IF(OR(B17="",C17="",D17=""),"",IFERROR(INDEX(Deck!$H$1:$H$346,MATCH(1,INDEX((TRIM(SUBSTITUTE(SUBSTITUTE(Deck!$D$1:$D$346,"™",""),"®",""))=B17)*(Deck!$C$1:$C$346=C17)*(Deck!$F$1:$F$346=D17),0),0))*E17,"Not found"))</f>
        <v/>
      </c>
      <c r="G17" s="55" t="str">
        <f>IF(OR(B17="",C17="",D17=""),"",IFERROR(INDEX(Deck!$I$1:$I$346,MATCH(1,INDEX((TRIM(SUBSTITUTE(SUBSTITUTE(Deck!$D$1:$D$346,"™",""),"®",""))=B17)*(Deck!$C$1:$C$346=C17)*(Deck!$F$1:$F$346=D17),0),0))*E17,"Not found"))</f>
        <v/>
      </c>
      <c r="H17" s="55" t="str">
        <f>IF(OR(B17="",C17="",D17=""),"",IFERROR(INDEX(Deck!$J$1:$J$346,MATCH(1,INDEX((TRIM(SUBSTITUTE(SUBSTITUTE(Deck!$D$1:$D$346,"™",""),"®",""))=B17)*(Deck!$C$1:$C$346=C17)*(Deck!$F$1:$F$346=D17),0),0))*E17,"Not found"))</f>
        <v/>
      </c>
      <c r="I17" s="9" t="e">
        <f>VLOOKUP(B17,Deck!D:E,2,FALSE)</f>
        <v>#N/A</v>
      </c>
      <c r="J17" s="9"/>
      <c r="K17" s="180"/>
      <c r="L17" s="191" t="s">
        <v>31</v>
      </c>
      <c r="AC17" s="181"/>
      <c r="AD17" s="9" t="s">
        <v>61</v>
      </c>
    </row>
    <row r="18" spans="1:30" ht="15" customHeight="1">
      <c r="A18" s="9"/>
      <c r="B18" s="56"/>
      <c r="C18" s="56"/>
      <c r="D18" s="176"/>
      <c r="E18" s="166"/>
      <c r="F18" s="76" t="str">
        <f>IF(OR(B18="",C18="",D18=""),"",IFERROR(INDEX(Deck!$H$1:$H$346,MATCH(1,INDEX((TRIM(SUBSTITUTE(SUBSTITUTE(Deck!$D$1:$D$346,"™",""),"®",""))=B18)*(Deck!$C$1:$C$346=C18)*(Deck!$F$1:$F$346=D18),0),0))*E18,"Not found"))</f>
        <v/>
      </c>
      <c r="G18" s="55" t="str">
        <f>IF(OR(B18="",C18="",D18=""),"",IFERROR(INDEX(Deck!$I$1:$I$346,MATCH(1,INDEX((TRIM(SUBSTITUTE(SUBSTITUTE(Deck!$D$1:$D$346,"™",""),"®",""))=B18)*(Deck!$C$1:$C$346=C18)*(Deck!$F$1:$F$346=D18),0),0))*E18,"Not found"))</f>
        <v/>
      </c>
      <c r="H18" s="55" t="str">
        <f>IF(OR(B18="",C18="",D18=""),"",IFERROR(INDEX(Deck!$J$1:$J$346,MATCH(1,INDEX((TRIM(SUBSTITUTE(SUBSTITUTE(Deck!$D$1:$D$346,"™",""),"®",""))=B18)*(Deck!$C$1:$C$346=C18)*(Deck!$F$1:$F$346=D18),0),0))*E18,"Not found"))</f>
        <v/>
      </c>
      <c r="I18" s="9" t="e">
        <f>VLOOKUP(B18,Deck!D:E,2,FALSE)</f>
        <v>#N/A</v>
      </c>
      <c r="J18" s="9"/>
      <c r="K18" s="180"/>
      <c r="L18" s="5" t="s">
        <v>62</v>
      </c>
      <c r="AC18" s="181"/>
      <c r="AD18" s="9" t="s">
        <v>63</v>
      </c>
    </row>
    <row r="19" spans="1:30" ht="15" customHeight="1">
      <c r="A19" s="9"/>
      <c r="B19" s="56"/>
      <c r="C19" s="56"/>
      <c r="D19" s="176"/>
      <c r="E19" s="166"/>
      <c r="F19" s="76" t="str">
        <f>IF(OR(B19="",C19="",D19=""),"",IFERROR(INDEX(Deck!$H$1:$H$346,MATCH(1,INDEX((TRIM(SUBSTITUTE(SUBSTITUTE(Deck!$D$1:$D$346,"™",""),"®",""))=B19)*(Deck!$C$1:$C$346=C19)*(Deck!$F$1:$F$346=D19),0),0))*E19,"Not found"))</f>
        <v/>
      </c>
      <c r="G19" s="55" t="str">
        <f>IF(OR(B19="",C19="",D19=""),"",IFERROR(INDEX(Deck!$I$1:$I$346,MATCH(1,INDEX((TRIM(SUBSTITUTE(SUBSTITUTE(Deck!$D$1:$D$346,"™",""),"®",""))=B19)*(Deck!$C$1:$C$346=C19)*(Deck!$F$1:$F$346=D19),0),0))*E19,"Not found"))</f>
        <v/>
      </c>
      <c r="H19" s="55" t="str">
        <f>IF(OR(B19="",C19="",D19=""),"",IFERROR(INDEX(Deck!$J$1:$J$346,MATCH(1,INDEX((TRIM(SUBSTITUTE(SUBSTITUTE(Deck!$D$1:$D$346,"™",""),"®",""))=B19)*(Deck!$C$1:$C$346=C19)*(Deck!$F$1:$F$346=D19),0),0))*E19,"Not found"))</f>
        <v/>
      </c>
      <c r="I19" s="9" t="e">
        <f>VLOOKUP(B19,Deck!D:E,2,FALSE)</f>
        <v>#N/A</v>
      </c>
      <c r="J19" s="9"/>
      <c r="K19" s="180"/>
      <c r="L19" s="5" t="s">
        <v>33</v>
      </c>
      <c r="AC19" s="181"/>
      <c r="AD19" s="9" t="s">
        <v>64</v>
      </c>
    </row>
    <row r="20" spans="1:30" ht="15" customHeight="1">
      <c r="A20" s="9"/>
      <c r="B20" s="56"/>
      <c r="C20" s="56"/>
      <c r="D20" s="176"/>
      <c r="E20" s="166"/>
      <c r="F20" s="76" t="str">
        <f>IF(OR(B20="",C20="",D20=""),"",IFERROR(INDEX(Deck!$H$1:$H$346,MATCH(1,INDEX((TRIM(SUBSTITUTE(SUBSTITUTE(Deck!$D$1:$D$346,"™",""),"®",""))=B20)*(Deck!$C$1:$C$346=C20)*(Deck!$F$1:$F$346=D20),0),0))*E20,"Not found"))</f>
        <v/>
      </c>
      <c r="G20" s="55" t="str">
        <f>IF(OR(B20="",C20="",D20=""),"",IFERROR(INDEX(Deck!$I$1:$I$346,MATCH(1,INDEX((TRIM(SUBSTITUTE(SUBSTITUTE(Deck!$D$1:$D$346,"™",""),"®",""))=B20)*(Deck!$C$1:$C$346=C20)*(Deck!$F$1:$F$346=D20),0),0))*E20,"Not found"))</f>
        <v/>
      </c>
      <c r="H20" s="55" t="str">
        <f>IF(OR(B20="",C20="",D20=""),"",IFERROR(INDEX(Deck!$J$1:$J$346,MATCH(1,INDEX((TRIM(SUBSTITUTE(SUBSTITUTE(Deck!$D$1:$D$346,"™",""),"®",""))=B20)*(Deck!$C$1:$C$346=C20)*(Deck!$F$1:$F$346=D20),0),0))*E20,"Not found"))</f>
        <v/>
      </c>
      <c r="I20" s="9" t="e">
        <f>VLOOKUP(B20,Deck!D:E,2,FALSE)</f>
        <v>#N/A</v>
      </c>
      <c r="J20" s="9"/>
      <c r="K20" s="180"/>
      <c r="L20" s="5" t="s">
        <v>34</v>
      </c>
      <c r="AC20" s="181"/>
      <c r="AD20" s="9" t="s">
        <v>65</v>
      </c>
    </row>
    <row r="21" spans="1:30" ht="15" customHeight="1">
      <c r="A21" s="9"/>
      <c r="B21" s="56"/>
      <c r="C21" s="56"/>
      <c r="D21" s="176"/>
      <c r="E21" s="166"/>
      <c r="F21" s="76" t="str">
        <f>IF(OR(B21="",C21="",D21=""),"",IFERROR(INDEX(Deck!$H$1:$H$346,MATCH(1,INDEX((TRIM(SUBSTITUTE(SUBSTITUTE(Deck!$D$1:$D$346,"™",""),"®",""))=B21)*(Deck!$C$1:$C$346=C21)*(Deck!$F$1:$F$346=D21),0),0))*E21,"Not found"))</f>
        <v/>
      </c>
      <c r="G21" s="55" t="str">
        <f>IF(OR(B21="",C21="",D21=""),"",IFERROR(INDEX(Deck!$I$1:$I$346,MATCH(1,INDEX((TRIM(SUBSTITUTE(SUBSTITUTE(Deck!$D$1:$D$346,"™",""),"®",""))=B21)*(Deck!$C$1:$C$346=C21)*(Deck!$F$1:$F$346=D21),0),0))*E21,"Not found"))</f>
        <v/>
      </c>
      <c r="H21" s="55" t="str">
        <f>IF(OR(B21="",C21="",D21=""),"",IFERROR(INDEX(Deck!$J$1:$J$346,MATCH(1,INDEX((TRIM(SUBSTITUTE(SUBSTITUTE(Deck!$D$1:$D$346,"™",""),"®",""))=B21)*(Deck!$C$1:$C$346=C21)*(Deck!$F$1:$F$346=D21),0),0))*E21,"Not found"))</f>
        <v/>
      </c>
      <c r="I21" s="9" t="e">
        <f>VLOOKUP(B21,Deck!D:E,2,FALSE)</f>
        <v>#N/A</v>
      </c>
      <c r="J21" s="9"/>
      <c r="K21" s="180"/>
      <c r="L21" s="5" t="s">
        <v>35</v>
      </c>
      <c r="AC21" s="181"/>
      <c r="AD21" s="9" t="s">
        <v>66</v>
      </c>
    </row>
    <row r="22" spans="1:30" ht="15" customHeight="1">
      <c r="A22" s="9"/>
      <c r="B22" s="56"/>
      <c r="C22" s="56"/>
      <c r="D22" s="176"/>
      <c r="E22" s="166"/>
      <c r="F22" s="76" t="str">
        <f>IF(OR(B22="",C22="",D22=""),"",IFERROR(INDEX(Deck!$H$1:$H$346,MATCH(1,INDEX((TRIM(SUBSTITUTE(SUBSTITUTE(Deck!$D$1:$D$346,"™",""),"®",""))=B22)*(Deck!$C$1:$C$346=C22)*(Deck!$F$1:$F$346=D22),0),0))*E22,"Not found"))</f>
        <v/>
      </c>
      <c r="G22" s="55" t="str">
        <f>IF(OR(B22="",C22="",D22=""),"",IFERROR(INDEX(Deck!$I$1:$I$346,MATCH(1,INDEX((TRIM(SUBSTITUTE(SUBSTITUTE(Deck!$D$1:$D$346,"™",""),"®",""))=B22)*(Deck!$C$1:$C$346=C22)*(Deck!$F$1:$F$346=D22),0),0))*E22,"Not found"))</f>
        <v/>
      </c>
      <c r="H22" s="55" t="str">
        <f>IF(OR(B22="",C22="",D22=""),"",IFERROR(INDEX(Deck!$J$1:$J$346,MATCH(1,INDEX((TRIM(SUBSTITUTE(SUBSTITUTE(Deck!$D$1:$D$346,"™",""),"®",""))=B22)*(Deck!$C$1:$C$346=C22)*(Deck!$F$1:$F$346=D22),0),0))*E22,"Not found"))</f>
        <v/>
      </c>
      <c r="I22" s="9" t="e">
        <f>VLOOKUP(B22,Deck!D:E,2,FALSE)</f>
        <v>#N/A</v>
      </c>
      <c r="J22" s="9"/>
      <c r="K22" s="180"/>
      <c r="L22" s="5" t="s">
        <v>36</v>
      </c>
      <c r="AC22" s="181"/>
      <c r="AD22" s="9" t="s">
        <v>67</v>
      </c>
    </row>
    <row r="23" spans="1:30" ht="15" customHeight="1">
      <c r="A23" s="9"/>
      <c r="B23" s="56"/>
      <c r="C23" s="56"/>
      <c r="D23" s="176"/>
      <c r="E23" s="166"/>
      <c r="F23" s="76" t="str">
        <f>IF(OR(B23="",C23="",D23=""),"",IFERROR(INDEX(Deck!$H$1:$H$346,MATCH(1,INDEX((TRIM(SUBSTITUTE(SUBSTITUTE(Deck!$D$1:$D$346,"™",""),"®",""))=B23)*(Deck!$C$1:$C$346=C23)*(Deck!$F$1:$F$346=D23),0),0))*E23,"Not found"))</f>
        <v/>
      </c>
      <c r="G23" s="55" t="str">
        <f>IF(OR(B23="",C23="",D23=""),"",IFERROR(INDEX(Deck!$I$1:$I$346,MATCH(1,INDEX((TRIM(SUBSTITUTE(SUBSTITUTE(Deck!$D$1:$D$346,"™",""),"®",""))=B23)*(Deck!$C$1:$C$346=C23)*(Deck!$F$1:$F$346=D23),0),0))*E23,"Not found"))</f>
        <v/>
      </c>
      <c r="H23" s="55" t="str">
        <f>IF(OR(B23="",C23="",D23=""),"",IFERROR(INDEX(Deck!$J$1:$J$346,MATCH(1,INDEX((TRIM(SUBSTITUTE(SUBSTITUTE(Deck!$D$1:$D$346,"™",""),"®",""))=B23)*(Deck!$C$1:$C$346=C23)*(Deck!$F$1:$F$346=D23),0),0))*E23,"Not found"))</f>
        <v/>
      </c>
      <c r="I23" s="9" t="e">
        <f>VLOOKUP(B23,Deck!D:E,2,FALSE)</f>
        <v>#N/A</v>
      </c>
      <c r="J23" s="9"/>
      <c r="K23" s="180"/>
      <c r="L23" s="186" t="s">
        <v>37</v>
      </c>
      <c r="M23" s="187"/>
      <c r="N23" s="187"/>
      <c r="O23" s="187"/>
      <c r="P23" s="187"/>
      <c r="Q23" s="187"/>
      <c r="R23" s="187"/>
      <c r="S23" s="187"/>
      <c r="T23" s="187"/>
      <c r="U23" s="187"/>
      <c r="V23" s="187"/>
      <c r="W23" s="187"/>
      <c r="X23" s="187"/>
      <c r="Y23" s="187"/>
      <c r="Z23" s="187"/>
      <c r="AA23" s="187"/>
      <c r="AC23" s="181"/>
      <c r="AD23" s="9" t="s">
        <v>68</v>
      </c>
    </row>
    <row r="24" spans="1:30" ht="15" customHeight="1">
      <c r="A24" s="9"/>
      <c r="B24" s="56"/>
      <c r="C24" s="56"/>
      <c r="D24" s="176"/>
      <c r="E24" s="166"/>
      <c r="F24" s="76" t="str">
        <f>IF(OR(B24="",C24="",D24=""),"",IFERROR(INDEX(Deck!$H$1:$H$346,MATCH(1,INDEX((TRIM(SUBSTITUTE(SUBSTITUTE(Deck!$D$1:$D$346,"™",""),"®",""))=B24)*(Deck!$C$1:$C$346=C24)*(Deck!$F$1:$F$346=D24),0),0))*E24,"Not found"))</f>
        <v/>
      </c>
      <c r="G24" s="55" t="str">
        <f>IF(OR(B24="",C24="",D24=""),"",IFERROR(INDEX(Deck!$I$1:$I$346,MATCH(1,INDEX((TRIM(SUBSTITUTE(SUBSTITUTE(Deck!$D$1:$D$346,"™",""),"®",""))=B24)*(Deck!$C$1:$C$346=C24)*(Deck!$F$1:$F$346=D24),0),0))*E24,"Not found"))</f>
        <v/>
      </c>
      <c r="H24" s="55" t="str">
        <f>IF(OR(B24="",C24="",D24=""),"",IFERROR(INDEX(Deck!$J$1:$J$346,MATCH(1,INDEX((TRIM(SUBSTITUTE(SUBSTITUTE(Deck!$D$1:$D$346,"™",""),"®",""))=B24)*(Deck!$C$1:$C$346=C24)*(Deck!$F$1:$F$346=D24),0),0))*E24,"Not found"))</f>
        <v/>
      </c>
      <c r="I24" s="9" t="e">
        <f>VLOOKUP(B24,Deck!D:E,2,FALSE)</f>
        <v>#N/A</v>
      </c>
      <c r="J24" s="9"/>
      <c r="K24" s="180"/>
      <c r="AC24" s="181"/>
      <c r="AD24" s="9" t="s">
        <v>69</v>
      </c>
    </row>
    <row r="25" spans="1:30" ht="15" customHeight="1">
      <c r="A25" s="9"/>
      <c r="B25" s="56"/>
      <c r="C25" s="56"/>
      <c r="D25" s="176"/>
      <c r="E25" s="166"/>
      <c r="F25" s="76" t="str">
        <f>IF(OR(B25="",C25="",D25=""),"",IFERROR(INDEX(Deck!$H$1:$H$346,MATCH(1,INDEX((TRIM(SUBSTITUTE(SUBSTITUTE(Deck!$D$1:$D$346,"™",""),"®",""))=B25)*(Deck!$C$1:$C$346=C25)*(Deck!$F$1:$F$346=D25),0),0))*E25,"Not found"))</f>
        <v/>
      </c>
      <c r="G25" s="55" t="str">
        <f>IF(OR(B25="",C25="",D25=""),"",IFERROR(INDEX(Deck!$I$1:$I$346,MATCH(1,INDEX((TRIM(SUBSTITUTE(SUBSTITUTE(Deck!$D$1:$D$346,"™",""),"®",""))=B25)*(Deck!$C$1:$C$346=C25)*(Deck!$F$1:$F$346=D25),0),0))*E25,"Not found"))</f>
        <v/>
      </c>
      <c r="H25" s="55" t="str">
        <f>IF(OR(B25="",C25="",D25=""),"",IFERROR(INDEX(Deck!$J$1:$J$346,MATCH(1,INDEX((TRIM(SUBSTITUTE(SUBSTITUTE(Deck!$D$1:$D$346,"™",""),"®",""))=B25)*(Deck!$C$1:$C$346=C25)*(Deck!$F$1:$F$346=D25),0),0))*E25,"Not found"))</f>
        <v/>
      </c>
      <c r="I25" s="9" t="e">
        <f>VLOOKUP(B25,Deck!D:E,2,FALSE)</f>
        <v>#N/A</v>
      </c>
      <c r="J25" s="9"/>
      <c r="K25" s="180"/>
      <c r="L25" s="263" t="s">
        <v>70</v>
      </c>
      <c r="M25" s="263"/>
      <c r="N25" s="263"/>
      <c r="O25" s="263"/>
      <c r="P25" s="263"/>
      <c r="Q25" s="263"/>
      <c r="R25" s="263"/>
      <c r="S25" s="263"/>
      <c r="T25" s="263"/>
      <c r="U25" s="263"/>
      <c r="V25" s="263"/>
      <c r="W25" s="263"/>
      <c r="X25" s="263"/>
      <c r="Y25" s="263"/>
      <c r="Z25" s="263"/>
      <c r="AC25" s="181"/>
      <c r="AD25" t="s">
        <v>71</v>
      </c>
    </row>
    <row r="26" spans="1:30" ht="15" customHeight="1">
      <c r="A26" s="9"/>
      <c r="B26" s="56"/>
      <c r="C26" s="56"/>
      <c r="D26" s="176"/>
      <c r="E26" s="166"/>
      <c r="F26" s="76" t="str">
        <f>IF(OR(B26="",C26="",D26=""),"",IFERROR(INDEX(Deck!$H$1:$H$346,MATCH(1,INDEX((TRIM(SUBSTITUTE(SUBSTITUTE(Deck!$D$1:$D$346,"™",""),"®",""))=B26)*(Deck!$C$1:$C$346=C26)*(Deck!$F$1:$F$346=D26),0),0))*E26,"Not found"))</f>
        <v/>
      </c>
      <c r="G26" s="55" t="str">
        <f>IF(OR(B26="",C26="",D26=""),"",IFERROR(INDEX(Deck!$I$1:$I$346,MATCH(1,INDEX((TRIM(SUBSTITUTE(SUBSTITUTE(Deck!$D$1:$D$346,"™",""),"®",""))=B26)*(Deck!$C$1:$C$346=C26)*(Deck!$F$1:$F$346=D26),0),0))*E26,"Not found"))</f>
        <v/>
      </c>
      <c r="H26" s="55" t="str">
        <f>IF(OR(B26="",C26="",D26=""),"",IFERROR(INDEX(Deck!$J$1:$J$346,MATCH(1,INDEX((TRIM(SUBSTITUTE(SUBSTITUTE(Deck!$D$1:$D$346,"™",""),"®",""))=B26)*(Deck!$C$1:$C$346=C26)*(Deck!$F$1:$F$346=D26),0),0))*E26,"Not found"))</f>
        <v/>
      </c>
      <c r="I26" s="9" t="e">
        <f>VLOOKUP(B26,Deck!D:E,2,FALSE)</f>
        <v>#N/A</v>
      </c>
      <c r="J26" s="9"/>
      <c r="K26" s="180"/>
      <c r="L26" s="263"/>
      <c r="M26" s="263"/>
      <c r="N26" s="263"/>
      <c r="O26" s="263"/>
      <c r="P26" s="263"/>
      <c r="Q26" s="263"/>
      <c r="R26" s="263"/>
      <c r="S26" s="263"/>
      <c r="T26" s="263"/>
      <c r="U26" s="263"/>
      <c r="V26" s="263"/>
      <c r="W26" s="263"/>
      <c r="X26" s="263"/>
      <c r="Y26" s="263"/>
      <c r="Z26" s="263"/>
      <c r="AC26" s="181"/>
      <c r="AD26" t="s">
        <v>72</v>
      </c>
    </row>
    <row r="27" spans="1:30" ht="15" customHeight="1">
      <c r="A27" s="9"/>
      <c r="B27" s="56"/>
      <c r="C27" s="56"/>
      <c r="D27" s="176"/>
      <c r="E27" s="166"/>
      <c r="F27" s="76" t="str">
        <f>IF(OR(B27="",C27="",D27=""),"",IFERROR(INDEX(Deck!$H$1:$H$346,MATCH(1,INDEX((TRIM(SUBSTITUTE(SUBSTITUTE(Deck!$D$1:$D$346,"™",""),"®",""))=B27)*(Deck!$C$1:$C$346=C27)*(Deck!$F$1:$F$346=D27),0),0))*E27,"Not found"))</f>
        <v/>
      </c>
      <c r="G27" s="55" t="str">
        <f>IF(OR(B27="",C27="",D27=""),"",IFERROR(INDEX(Deck!$I$1:$I$346,MATCH(1,INDEX((TRIM(SUBSTITUTE(SUBSTITUTE(Deck!$D$1:$D$346,"™",""),"®",""))=B27)*(Deck!$C$1:$C$346=C27)*(Deck!$F$1:$F$346=D27),0),0))*E27,"Not found"))</f>
        <v/>
      </c>
      <c r="H27" s="55" t="str">
        <f>IF(OR(B27="",C27="",D27=""),"",IFERROR(INDEX(Deck!$J$1:$J$346,MATCH(1,INDEX((TRIM(SUBSTITUTE(SUBSTITUTE(Deck!$D$1:$D$346,"™",""),"®",""))=B27)*(Deck!$C$1:$C$346=C27)*(Deck!$F$1:$F$346=D27),0),0))*E27,"Not found"))</f>
        <v/>
      </c>
      <c r="I27" s="9" t="e">
        <f>VLOOKUP(B27,Deck!D:E,2,FALSE)</f>
        <v>#N/A</v>
      </c>
      <c r="J27" s="9"/>
      <c r="K27" s="180"/>
      <c r="L27" s="263"/>
      <c r="M27" s="263"/>
      <c r="N27" s="263"/>
      <c r="O27" s="263"/>
      <c r="P27" s="263"/>
      <c r="Q27" s="263"/>
      <c r="R27" s="263"/>
      <c r="S27" s="263"/>
      <c r="T27" s="263"/>
      <c r="U27" s="263"/>
      <c r="V27" s="263"/>
      <c r="W27" s="263"/>
      <c r="X27" s="263"/>
      <c r="Y27" s="263"/>
      <c r="Z27" s="263"/>
      <c r="AC27" s="181"/>
      <c r="AD27" t="s">
        <v>73</v>
      </c>
    </row>
    <row r="28" spans="1:30" ht="15" customHeight="1">
      <c r="A28" s="9"/>
      <c r="B28" s="56"/>
      <c r="C28" s="56"/>
      <c r="D28" s="176"/>
      <c r="E28" s="166"/>
      <c r="F28" s="76" t="str">
        <f>IF(OR(B28="",C28="",D28=""),"",IFERROR(INDEX(Deck!$H$1:$H$346,MATCH(1,INDEX((TRIM(SUBSTITUTE(SUBSTITUTE(Deck!$D$1:$D$346,"™",""),"®",""))=B28)*(Deck!$C$1:$C$346=C28)*(Deck!$F$1:$F$346=D28),0),0))*E28,"Not found"))</f>
        <v/>
      </c>
      <c r="G28" s="55" t="str">
        <f>IF(OR(B28="",C28="",D28=""),"",IFERROR(INDEX(Deck!$I$1:$I$346,MATCH(1,INDEX((TRIM(SUBSTITUTE(SUBSTITUTE(Deck!$D$1:$D$346,"™",""),"®",""))=B28)*(Deck!$C$1:$C$346=C28)*(Deck!$F$1:$F$346=D28),0),0))*E28,"Not found"))</f>
        <v/>
      </c>
      <c r="H28" s="55" t="str">
        <f>IF(OR(B28="",C28="",D28=""),"",IFERROR(INDEX(Deck!$J$1:$J$346,MATCH(1,INDEX((TRIM(SUBSTITUTE(SUBSTITUTE(Deck!$D$1:$D$346,"™",""),"®",""))=B28)*(Deck!$C$1:$C$346=C28)*(Deck!$F$1:$F$346=D28),0),0))*E28,"Not found"))</f>
        <v/>
      </c>
      <c r="I28" s="9" t="e">
        <f>VLOOKUP(B28,Deck!D:E,2,FALSE)</f>
        <v>#N/A</v>
      </c>
      <c r="J28" s="9"/>
      <c r="K28" s="182"/>
      <c r="L28" s="264"/>
      <c r="M28" s="264"/>
      <c r="N28" s="264"/>
      <c r="O28" s="264"/>
      <c r="P28" s="264"/>
      <c r="Q28" s="264"/>
      <c r="R28" s="264"/>
      <c r="S28" s="264"/>
      <c r="T28" s="264"/>
      <c r="U28" s="264"/>
      <c r="V28" s="264"/>
      <c r="W28" s="264"/>
      <c r="X28" s="264"/>
      <c r="Y28" s="264"/>
      <c r="Z28" s="264"/>
      <c r="AA28" s="192"/>
      <c r="AB28" s="192"/>
      <c r="AC28" s="183"/>
      <c r="AD28" t="s">
        <v>74</v>
      </c>
    </row>
    <row r="29" spans="1:30" ht="15" customHeight="1">
      <c r="A29" s="9"/>
      <c r="B29" s="56"/>
      <c r="C29" s="56"/>
      <c r="D29" s="176"/>
      <c r="E29" s="166"/>
      <c r="F29" s="76" t="str">
        <f>IF(OR(B29="",C29="",D29=""),"",IFERROR(INDEX(Deck!$H$1:$H$346,MATCH(1,INDEX((TRIM(SUBSTITUTE(SUBSTITUTE(Deck!$D$1:$D$346,"™",""),"®",""))=B29)*(Deck!$C$1:$C$346=C29)*(Deck!$F$1:$F$346=D29),0),0))*E29,"Not found"))</f>
        <v/>
      </c>
      <c r="G29" s="55" t="str">
        <f>IF(OR(B29="",C29="",D29=""),"",IFERROR(INDEX(Deck!$I$1:$I$346,MATCH(1,INDEX((TRIM(SUBSTITUTE(SUBSTITUTE(Deck!$D$1:$D$346,"™",""),"®",""))=B29)*(Deck!$C$1:$C$346=C29)*(Deck!$F$1:$F$346=D29),0),0))*E29,"Not found"))</f>
        <v/>
      </c>
      <c r="H29" s="55" t="str">
        <f>IF(OR(B29="",C29="",D29=""),"",IFERROR(INDEX(Deck!$J$1:$J$346,MATCH(1,INDEX((TRIM(SUBSTITUTE(SUBSTITUTE(Deck!$D$1:$D$346,"™",""),"®",""))=B29)*(Deck!$C$1:$C$346=C29)*(Deck!$F$1:$F$346=D29),0),0))*E29,"Not found"))</f>
        <v/>
      </c>
      <c r="I29" s="9" t="e">
        <f>VLOOKUP(B29,Deck!D:E,2,FALSE)</f>
        <v>#N/A</v>
      </c>
      <c r="J29" s="9"/>
      <c r="K29" s="9"/>
      <c r="Q29" s="9"/>
      <c r="S29" s="9"/>
      <c r="T29" s="9"/>
      <c r="U29" s="9"/>
      <c r="V29" s="9"/>
      <c r="AD29" t="s">
        <v>75</v>
      </c>
    </row>
    <row r="30" spans="1:30" ht="15" customHeight="1">
      <c r="A30" s="9"/>
      <c r="B30" s="56"/>
      <c r="C30" s="56"/>
      <c r="D30" s="176"/>
      <c r="E30" s="166"/>
      <c r="F30" s="76" t="str">
        <f>IF(OR(B30="",C30="",D30=""),"",IFERROR(INDEX(Deck!$H$1:$H$346,MATCH(1,INDEX((TRIM(SUBSTITUTE(SUBSTITUTE(Deck!$D$1:$D$346,"™",""),"®",""))=B30)*(Deck!$C$1:$C$346=C30)*(Deck!$F$1:$F$346=D30),0),0))*E30,"Not found"))</f>
        <v/>
      </c>
      <c r="G30" s="55" t="str">
        <f>IF(OR(B30="",C30="",D30=""),"",IFERROR(INDEX(Deck!$I$1:$I$346,MATCH(1,INDEX((TRIM(SUBSTITUTE(SUBSTITUTE(Deck!$D$1:$D$346,"™",""),"®",""))=B30)*(Deck!$C$1:$C$346=C30)*(Deck!$F$1:$F$346=D30),0),0))*E30,"Not found"))</f>
        <v/>
      </c>
      <c r="H30" s="55" t="str">
        <f>IF(OR(B30="",C30="",D30=""),"",IFERROR(INDEX(Deck!$J$1:$J$346,MATCH(1,INDEX((TRIM(SUBSTITUTE(SUBSTITUTE(Deck!$D$1:$D$346,"™",""),"®",""))=B30)*(Deck!$C$1:$C$346=C30)*(Deck!$F$1:$F$346=D30),0),0))*E30,"Not found"))</f>
        <v/>
      </c>
      <c r="I30" s="9" t="e">
        <f>VLOOKUP(B30,Deck!D:E,2,FALSE)</f>
        <v>#N/A</v>
      </c>
      <c r="J30" s="9"/>
      <c r="K30" s="9"/>
      <c r="Q30" s="9"/>
      <c r="S30" s="9"/>
      <c r="T30" s="9"/>
      <c r="U30" s="9"/>
      <c r="V30" s="9"/>
      <c r="AD30" t="s">
        <v>76</v>
      </c>
    </row>
    <row r="31" spans="1:30" ht="15" customHeight="1">
      <c r="A31" s="9"/>
      <c r="B31" s="56"/>
      <c r="C31" s="56"/>
      <c r="D31" s="176"/>
      <c r="E31" s="166"/>
      <c r="F31" s="76" t="str">
        <f>IF(OR(B31="",C31="",D31=""),"",IFERROR(INDEX(Deck!$H$1:$H$346,MATCH(1,INDEX((TRIM(SUBSTITUTE(SUBSTITUTE(Deck!$D$1:$D$346,"™",""),"®",""))=B31)*(Deck!$C$1:$C$346=C31)*(Deck!$F$1:$F$346=D31),0),0))*E31,"Not found"))</f>
        <v/>
      </c>
      <c r="G31" s="55" t="str">
        <f>IF(OR(B31="",C31="",D31=""),"",IFERROR(INDEX(Deck!$I$1:$I$346,MATCH(1,INDEX((TRIM(SUBSTITUTE(SUBSTITUTE(Deck!$D$1:$D$346,"™",""),"®",""))=B31)*(Deck!$C$1:$C$346=C31)*(Deck!$F$1:$F$346=D31),0),0))*E31,"Not found"))</f>
        <v/>
      </c>
      <c r="H31" s="55" t="str">
        <f>IF(OR(B31="",C31="",D31=""),"",IFERROR(INDEX(Deck!$J$1:$J$346,MATCH(1,INDEX((TRIM(SUBSTITUTE(SUBSTITUTE(Deck!$D$1:$D$346,"™",""),"®",""))=B31)*(Deck!$C$1:$C$346=C31)*(Deck!$F$1:$F$346=D31),0),0))*E31,"Not found"))</f>
        <v/>
      </c>
      <c r="I31" s="9" t="e">
        <f>VLOOKUP(B31,Deck!D:E,2,FALSE)</f>
        <v>#N/A</v>
      </c>
      <c r="J31" s="9"/>
      <c r="K31" s="9"/>
      <c r="Q31" s="9"/>
      <c r="S31" s="9"/>
      <c r="T31" s="9"/>
      <c r="V31" s="9"/>
      <c r="AD31" t="s">
        <v>77</v>
      </c>
    </row>
    <row r="32" spans="1:30" ht="15" customHeight="1">
      <c r="A32" s="9"/>
      <c r="B32" s="56"/>
      <c r="C32" s="56"/>
      <c r="D32" s="176"/>
      <c r="E32" s="166"/>
      <c r="F32" s="76" t="str">
        <f>IF(OR(B32="",C32="",D32=""),"",IFERROR(INDEX(Deck!$H$1:$H$346,MATCH(1,INDEX((TRIM(SUBSTITUTE(SUBSTITUTE(Deck!$D$1:$D$346,"™",""),"®",""))=B32)*(Deck!$C$1:$C$346=C32)*(Deck!$F$1:$F$346=D32),0),0))*E32,"Not found"))</f>
        <v/>
      </c>
      <c r="G32" s="55" t="str">
        <f>IF(OR(B32="",C32="",D32=""),"",IFERROR(INDEX(Deck!$I$1:$I$346,MATCH(1,INDEX((TRIM(SUBSTITUTE(SUBSTITUTE(Deck!$D$1:$D$346,"™",""),"®",""))=B32)*(Deck!$C$1:$C$346=C32)*(Deck!$F$1:$F$346=D32),0),0))*E32,"Not found"))</f>
        <v/>
      </c>
      <c r="H32" s="55" t="str">
        <f>IF(OR(B32="",C32="",D32=""),"",IFERROR(INDEX(Deck!$J$1:$J$346,MATCH(1,INDEX((TRIM(SUBSTITUTE(SUBSTITUTE(Deck!$D$1:$D$346,"™",""),"®",""))=B32)*(Deck!$C$1:$C$346=C32)*(Deck!$F$1:$F$346=D32),0),0))*E32,"Not found"))</f>
        <v/>
      </c>
      <c r="I32" s="9" t="e">
        <f>VLOOKUP(B32,Deck!D:E,2,FALSE)</f>
        <v>#N/A</v>
      </c>
      <c r="J32" s="9"/>
      <c r="K32" s="9"/>
      <c r="Q32" s="9"/>
      <c r="V32" s="9"/>
      <c r="AD32" t="s">
        <v>78</v>
      </c>
    </row>
    <row r="33" spans="1:30" ht="15.6">
      <c r="A33" s="9"/>
      <c r="B33" s="56"/>
      <c r="C33" s="56"/>
      <c r="D33" s="176"/>
      <c r="E33" s="166"/>
      <c r="F33" s="76" t="str">
        <f>IF(OR(B33="",C33="",D33=""),"",IFERROR(INDEX(Deck!$H$1:$H$346,MATCH(1,INDEX((TRIM(SUBSTITUTE(SUBSTITUTE(Deck!$D$1:$D$346,"™",""),"®",""))=B33)*(Deck!$C$1:$C$346=C33)*(Deck!$F$1:$F$346=D33),0),0))*E33,"Not found"))</f>
        <v/>
      </c>
      <c r="G33" s="55" t="str">
        <f>IF(OR(B33="",C33="",D33=""),"",IFERROR(INDEX(Deck!$I$1:$I$346,MATCH(1,INDEX((TRIM(SUBSTITUTE(SUBSTITUTE(Deck!$D$1:$D$346,"™",""),"®",""))=B33)*(Deck!$C$1:$C$346=C33)*(Deck!$F$1:$F$346=D33),0),0))*E33,"Not found"))</f>
        <v/>
      </c>
      <c r="H33" s="55" t="str">
        <f>IF(OR(B33="",C33="",D33=""),"",IFERROR(INDEX(Deck!$J$1:$J$346,MATCH(1,INDEX((TRIM(SUBSTITUTE(SUBSTITUTE(Deck!$D$1:$D$346,"™",""),"®",""))=B33)*(Deck!$C$1:$C$346=C33)*(Deck!$F$1:$F$346=D33),0),0))*E33,"Not found"))</f>
        <v/>
      </c>
      <c r="I33" s="9" t="e">
        <f>VLOOKUP(B33,Deck!D:E,2,FALSE)</f>
        <v>#N/A</v>
      </c>
      <c r="J33" s="9"/>
      <c r="K33" s="9"/>
      <c r="Q33" s="9"/>
      <c r="V33" s="9"/>
      <c r="AD33" t="s">
        <v>79</v>
      </c>
    </row>
    <row r="34" spans="1:30" ht="15.6">
      <c r="A34" s="9"/>
      <c r="B34" s="56"/>
      <c r="C34" s="56"/>
      <c r="D34" s="176"/>
      <c r="E34" s="166"/>
      <c r="F34" s="76" t="str">
        <f>IF(OR(B34="",C34="",D34=""),"",IFERROR(INDEX(Deck!$H$1:$H$346,MATCH(1,INDEX((TRIM(SUBSTITUTE(SUBSTITUTE(Deck!$D$1:$D$346,"™",""),"®",""))=B34)*(Deck!$C$1:$C$346=C34)*(Deck!$F$1:$F$346=D34),0),0))*E34,"Not found"))</f>
        <v/>
      </c>
      <c r="G34" s="55" t="str">
        <f>IF(OR(B34="",C34="",D34=""),"",IFERROR(INDEX(Deck!$I$1:$I$346,MATCH(1,INDEX((TRIM(SUBSTITUTE(SUBSTITUTE(Deck!$D$1:$D$346,"™",""),"®",""))=B34)*(Deck!$C$1:$C$346=C34)*(Deck!$F$1:$F$346=D34),0),0))*E34,"Not found"))</f>
        <v/>
      </c>
      <c r="H34" s="55" t="str">
        <f>IF(OR(B34="",C34="",D34=""),"",IFERROR(INDEX(Deck!$J$1:$J$346,MATCH(1,INDEX((TRIM(SUBSTITUTE(SUBSTITUTE(Deck!$D$1:$D$346,"™",""),"®",""))=B34)*(Deck!$C$1:$C$346=C34)*(Deck!$F$1:$F$346=D34),0),0))*E34,"Not found"))</f>
        <v/>
      </c>
      <c r="I34" s="9" t="e">
        <f>VLOOKUP(B34,Deck!D:E,2,FALSE)</f>
        <v>#N/A</v>
      </c>
      <c r="J34" s="9"/>
      <c r="K34" s="9"/>
      <c r="Q34" s="9"/>
      <c r="V34" s="9"/>
    </row>
    <row r="35" spans="1:30" ht="15.6">
      <c r="A35" s="9"/>
      <c r="B35" s="56"/>
      <c r="C35" s="56"/>
      <c r="D35" s="176"/>
      <c r="E35" s="166"/>
      <c r="F35" s="76" t="str">
        <f>IF(OR(B35="",C35="",D35=""),"",IFERROR(INDEX(Deck!$H$1:$H$346,MATCH(1,INDEX((TRIM(SUBSTITUTE(SUBSTITUTE(Deck!$D$1:$D$346,"™",""),"®",""))=B35)*(Deck!$C$1:$C$346=C35)*(Deck!$F$1:$F$346=D35),0),0))*E35,"Not found"))</f>
        <v/>
      </c>
      <c r="G35" s="55" t="str">
        <f>IF(OR(B35="",C35="",D35=""),"",IFERROR(INDEX(Deck!$I$1:$I$346,MATCH(1,INDEX((TRIM(SUBSTITUTE(SUBSTITUTE(Deck!$D$1:$D$346,"™",""),"®",""))=B35)*(Deck!$C$1:$C$346=C35)*(Deck!$F$1:$F$346=D35),0),0))*E35,"Not found"))</f>
        <v/>
      </c>
      <c r="H35" s="55" t="str">
        <f>IF(OR(B35="",C35="",D35=""),"",IFERROR(INDEX(Deck!$J$1:$J$346,MATCH(1,INDEX((TRIM(SUBSTITUTE(SUBSTITUTE(Deck!$D$1:$D$346,"™",""),"®",""))=B35)*(Deck!$C$1:$C$346=C35)*(Deck!$F$1:$F$346=D35),0),0))*E35,"Not found"))</f>
        <v/>
      </c>
      <c r="I35" s="9" t="e">
        <f>VLOOKUP(B35,Deck!D:E,2,FALSE)</f>
        <v>#N/A</v>
      </c>
      <c r="J35" s="9"/>
      <c r="K35" s="9"/>
      <c r="Q35" s="9"/>
      <c r="V35" s="9"/>
    </row>
    <row r="36" spans="1:30" ht="15.6">
      <c r="A36" s="9"/>
      <c r="B36" s="56"/>
      <c r="C36" s="56"/>
      <c r="D36" s="176"/>
      <c r="E36" s="166"/>
      <c r="F36" s="76" t="str">
        <f>IF(OR(B36="",C36="",D36=""),"",IFERROR(INDEX(Deck!$H$1:$H$346,MATCH(1,INDEX((TRIM(SUBSTITUTE(SUBSTITUTE(Deck!$D$1:$D$346,"™",""),"®",""))=B36)*(Deck!$C$1:$C$346=C36)*(Deck!$F$1:$F$346=D36),0),0))*E36,"Not found"))</f>
        <v/>
      </c>
      <c r="G36" s="55" t="str">
        <f>IF(OR(B36="",C36="",D36=""),"",IFERROR(INDEX(Deck!$I$1:$I$346,MATCH(1,INDEX((TRIM(SUBSTITUTE(SUBSTITUTE(Deck!$D$1:$D$346,"™",""),"®",""))=B36)*(Deck!$C$1:$C$346=C36)*(Deck!$F$1:$F$346=D36),0),0))*E36,"Not found"))</f>
        <v/>
      </c>
      <c r="H36" s="55" t="str">
        <f>IF(OR(B36="",C36="",D36=""),"",IFERROR(INDEX(Deck!$J$1:$J$346,MATCH(1,INDEX((TRIM(SUBSTITUTE(SUBSTITUTE(Deck!$D$1:$D$346,"™",""),"®",""))=B36)*(Deck!$C$1:$C$346=C36)*(Deck!$F$1:$F$346=D36),0),0))*E36,"Not found"))</f>
        <v/>
      </c>
      <c r="I36" s="9" t="e">
        <f>VLOOKUP(B36,Deck!D:E,2,FALSE)</f>
        <v>#N/A</v>
      </c>
      <c r="J36" s="9"/>
      <c r="K36" s="9"/>
      <c r="Q36" s="9"/>
      <c r="V36" s="9"/>
    </row>
    <row r="37" spans="1:30" ht="15.6">
      <c r="A37" s="9"/>
      <c r="B37" s="56"/>
      <c r="C37" s="56"/>
      <c r="D37" s="176"/>
      <c r="E37" s="166"/>
      <c r="F37" s="76" t="str">
        <f>IF(OR(B37="",C37="",D37=""),"",IFERROR(INDEX(Deck!$H$1:$H$346,MATCH(1,INDEX((TRIM(SUBSTITUTE(SUBSTITUTE(Deck!$D$1:$D$346,"™",""),"®",""))=B37)*(Deck!$C$1:$C$346=C37)*(Deck!$F$1:$F$346=D37),0),0))*E37,"Not found"))</f>
        <v/>
      </c>
      <c r="G37" s="55" t="str">
        <f>IF(OR(B37="",C37="",D37=""),"",IFERROR(INDEX(Deck!$I$1:$I$346,MATCH(1,INDEX((TRIM(SUBSTITUTE(SUBSTITUTE(Deck!$D$1:$D$346,"™",""),"®",""))=B37)*(Deck!$C$1:$C$346=C37)*(Deck!$F$1:$F$346=D37),0),0))*E37,"Not found"))</f>
        <v/>
      </c>
      <c r="H37" s="55" t="str">
        <f>IF(OR(B37="",C37="",D37=""),"",IFERROR(INDEX(Deck!$J$1:$J$346,MATCH(1,INDEX((TRIM(SUBSTITUTE(SUBSTITUTE(Deck!$D$1:$D$346,"™",""),"®",""))=B37)*(Deck!$C$1:$C$346=C37)*(Deck!$F$1:$F$346=D37),0),0))*E37,"Not found"))</f>
        <v/>
      </c>
      <c r="I37" s="9" t="e">
        <f>VLOOKUP(B37,Deck!D:E,2,FALSE)</f>
        <v>#N/A</v>
      </c>
      <c r="J37" s="9"/>
      <c r="K37" s="9"/>
      <c r="Q37" s="9"/>
      <c r="V37" s="9"/>
    </row>
    <row r="38" spans="1:30" ht="15.6">
      <c r="A38" s="9"/>
      <c r="B38" s="56"/>
      <c r="C38" s="56"/>
      <c r="D38" s="176"/>
      <c r="E38" s="166"/>
      <c r="F38" s="76" t="str">
        <f>IF(OR(B38="",C38="",D38=""),"",IFERROR(INDEX(Deck!$H$1:$H$346,MATCH(1,INDEX((TRIM(SUBSTITUTE(SUBSTITUTE(Deck!$D$1:$D$346,"™",""),"®",""))=B38)*(Deck!$C$1:$C$346=C38)*(Deck!$F$1:$F$346=D38),0),0))*E38,"Not found"))</f>
        <v/>
      </c>
      <c r="G38" s="55" t="str">
        <f>IF(OR(B38="",C38="",D38=""),"",IFERROR(INDEX(Deck!$I$1:$I$346,MATCH(1,INDEX((TRIM(SUBSTITUTE(SUBSTITUTE(Deck!$D$1:$D$346,"™",""),"®",""))=B38)*(Deck!$C$1:$C$346=C38)*(Deck!$F$1:$F$346=D38),0),0))*E38,"Not found"))</f>
        <v/>
      </c>
      <c r="H38" s="55" t="str">
        <f>IF(OR(B38="",C38="",D38=""),"",IFERROR(INDEX(Deck!$J$1:$J$346,MATCH(1,INDEX((TRIM(SUBSTITUTE(SUBSTITUTE(Deck!$D$1:$D$346,"™",""),"®",""))=B38)*(Deck!$C$1:$C$346=C38)*(Deck!$F$1:$F$346=D38),0),0))*E38,"Not found"))</f>
        <v/>
      </c>
      <c r="I38" s="9" t="e">
        <f>VLOOKUP(B38,Deck!D:E,2,FALSE)</f>
        <v>#N/A</v>
      </c>
      <c r="J38" s="9"/>
      <c r="K38" s="9"/>
      <c r="Q38" s="9"/>
      <c r="V38" s="9"/>
    </row>
    <row r="39" spans="1:30" ht="15.6">
      <c r="A39" s="9"/>
      <c r="B39" s="56"/>
      <c r="C39" s="56"/>
      <c r="D39" s="176"/>
      <c r="E39" s="166"/>
      <c r="F39" s="76" t="str">
        <f>IF(OR(B39="",C39="",D39=""),"",IFERROR(INDEX(Deck!$H$1:$H$346,MATCH(1,INDEX((TRIM(SUBSTITUTE(SUBSTITUTE(Deck!$D$1:$D$346,"™",""),"®",""))=B39)*(Deck!$C$1:$C$346=C39)*(Deck!$F$1:$F$346=D39),0),0))*E39,"Not found"))</f>
        <v/>
      </c>
      <c r="G39" s="55" t="str">
        <f>IF(OR(B39="",C39="",D39=""),"",IFERROR(INDEX(Deck!$I$1:$I$346,MATCH(1,INDEX((TRIM(SUBSTITUTE(SUBSTITUTE(Deck!$D$1:$D$346,"™",""),"®",""))=B39)*(Deck!$C$1:$C$346=C39)*(Deck!$F$1:$F$346=D39),0),0))*E39,"Not found"))</f>
        <v/>
      </c>
      <c r="H39" s="55" t="str">
        <f>IF(OR(B39="",C39="",D39=""),"",IFERROR(INDEX(Deck!$J$1:$J$346,MATCH(1,INDEX((TRIM(SUBSTITUTE(SUBSTITUTE(Deck!$D$1:$D$346,"™",""),"®",""))=B39)*(Deck!$C$1:$C$346=C39)*(Deck!$F$1:$F$346=D39),0),0))*E39,"Not found"))</f>
        <v/>
      </c>
      <c r="I39" s="9" t="e">
        <f>VLOOKUP(B39,Deck!D:E,2,FALSE)</f>
        <v>#N/A</v>
      </c>
      <c r="J39" s="9"/>
      <c r="K39" s="9"/>
      <c r="Q39" s="9"/>
      <c r="V39" s="9"/>
    </row>
    <row r="40" spans="1:30" ht="15.6">
      <c r="A40" s="9"/>
      <c r="B40" s="56"/>
      <c r="C40" s="56"/>
      <c r="D40" s="176"/>
      <c r="E40" s="166"/>
      <c r="F40" s="76" t="str">
        <f>IF(OR(B40="",C40="",D40=""),"",IFERROR(INDEX(Deck!$H$1:$H$346,MATCH(1,INDEX((TRIM(SUBSTITUTE(SUBSTITUTE(Deck!$D$1:$D$346,"™",""),"®",""))=B40)*(Deck!$C$1:$C$346=C40)*(Deck!$F$1:$F$346=D40),0),0))*E40,"Not found"))</f>
        <v/>
      </c>
      <c r="G40" s="55" t="str">
        <f>IF(OR(B40="",C40="",D40=""),"",IFERROR(INDEX(Deck!$I$1:$I$346,MATCH(1,INDEX((TRIM(SUBSTITUTE(SUBSTITUTE(Deck!$D$1:$D$346,"™",""),"®",""))=B40)*(Deck!$C$1:$C$346=C40)*(Deck!$F$1:$F$346=D40),0),0))*E40,"Not found"))</f>
        <v/>
      </c>
      <c r="H40" s="55" t="str">
        <f>IF(OR(B40="",C40="",D40=""),"",IFERROR(INDEX(Deck!$J$1:$J$346,MATCH(1,INDEX((TRIM(SUBSTITUTE(SUBSTITUTE(Deck!$D$1:$D$346,"™",""),"®",""))=B40)*(Deck!$C$1:$C$346=C40)*(Deck!$F$1:$F$346=D40),0),0))*E40,"Not found"))</f>
        <v/>
      </c>
      <c r="I40" s="9" t="e">
        <f>VLOOKUP(B40,Deck!D:E,2,FALSE)</f>
        <v>#N/A</v>
      </c>
      <c r="J40" s="9"/>
      <c r="K40" s="9"/>
      <c r="Q40" s="9"/>
      <c r="V40" s="9"/>
    </row>
    <row r="41" spans="1:30" ht="15.6">
      <c r="A41" s="9"/>
      <c r="B41" s="56"/>
      <c r="C41" s="56"/>
      <c r="D41" s="176"/>
      <c r="E41" s="166"/>
      <c r="F41" s="76" t="str">
        <f>IF(OR(B41="",C41="",D41=""),"",IFERROR(INDEX(Deck!$H$1:$H$346,MATCH(1,INDEX((TRIM(SUBSTITUTE(SUBSTITUTE(Deck!$D$1:$D$346,"™",""),"®",""))=B41)*(Deck!$C$1:$C$346=C41)*(Deck!$F$1:$F$346=D41),0),0))*E41,"Not found"))</f>
        <v/>
      </c>
      <c r="G41" s="55" t="str">
        <f>IF(OR(B41="",C41="",D41=""),"",IFERROR(INDEX(Deck!$I$1:$I$346,MATCH(1,INDEX((TRIM(SUBSTITUTE(SUBSTITUTE(Deck!$D$1:$D$346,"™",""),"®",""))=B41)*(Deck!$C$1:$C$346=C41)*(Deck!$F$1:$F$346=D41),0),0))*E41,"Not found"))</f>
        <v/>
      </c>
      <c r="H41" s="55" t="str">
        <f>IF(OR(B41="",C41="",D41=""),"",IFERROR(INDEX(Deck!$J$1:$J$346,MATCH(1,INDEX((TRIM(SUBSTITUTE(SUBSTITUTE(Deck!$D$1:$D$346,"™",""),"®",""))=B41)*(Deck!$C$1:$C$346=C41)*(Deck!$F$1:$F$346=D41),0),0))*E41,"Not found"))</f>
        <v/>
      </c>
      <c r="I41" s="9" t="e">
        <f>VLOOKUP(B41,Deck!D:E,2,FALSE)</f>
        <v>#N/A</v>
      </c>
      <c r="J41" s="9"/>
      <c r="K41" s="9"/>
      <c r="Q41" s="9"/>
      <c r="V41" s="9"/>
    </row>
    <row r="42" spans="1:30" ht="15.6">
      <c r="A42" s="9"/>
      <c r="B42" s="56"/>
      <c r="C42" s="56"/>
      <c r="D42" s="176"/>
      <c r="E42" s="166"/>
      <c r="F42" s="76" t="str">
        <f>IF(OR(B42="",C42="",D42=""),"",IFERROR(INDEX(Deck!$H$1:$H$346,MATCH(1,INDEX((TRIM(SUBSTITUTE(SUBSTITUTE(Deck!$D$1:$D$346,"™",""),"®",""))=B42)*(Deck!$C$1:$C$346=C42)*(Deck!$F$1:$F$346=D42),0),0))*E42,"Not found"))</f>
        <v/>
      </c>
      <c r="G42" s="55" t="str">
        <f>IF(OR(B42="",C42="",D42=""),"",IFERROR(INDEX(Deck!$I$1:$I$346,MATCH(1,INDEX((TRIM(SUBSTITUTE(SUBSTITUTE(Deck!$D$1:$D$346,"™",""),"®",""))=B42)*(Deck!$C$1:$C$346=C42)*(Deck!$F$1:$F$346=D42),0),0))*E42,"Not found"))</f>
        <v/>
      </c>
      <c r="H42" s="55" t="str">
        <f>IF(OR(B42="",C42="",D42=""),"",IFERROR(INDEX(Deck!$J$1:$J$346,MATCH(1,INDEX((TRIM(SUBSTITUTE(SUBSTITUTE(Deck!$D$1:$D$346,"™",""),"®",""))=B42)*(Deck!$C$1:$C$346=C42)*(Deck!$F$1:$F$346=D42),0),0))*E42,"Not found"))</f>
        <v/>
      </c>
      <c r="I42" s="9" t="e">
        <f>VLOOKUP(B42,Deck!D:E,2,FALSE)</f>
        <v>#N/A</v>
      </c>
      <c r="J42" s="9"/>
      <c r="K42" s="9"/>
      <c r="Q42" s="9"/>
      <c r="V42" s="9"/>
    </row>
    <row r="43" spans="1:30" ht="15.6">
      <c r="A43" s="9"/>
      <c r="B43" s="56"/>
      <c r="C43" s="56"/>
      <c r="D43" s="176"/>
      <c r="E43" s="166"/>
      <c r="F43" s="76" t="str">
        <f>IF(OR(B43="",C43="",D43=""),"",IFERROR(INDEX(Deck!$H$1:$H$346,MATCH(1,INDEX((TRIM(SUBSTITUTE(SUBSTITUTE(Deck!$D$1:$D$346,"™",""),"®",""))=B43)*(Deck!$C$1:$C$346=C43)*(Deck!$F$1:$F$346=D43),0),0))*E43,"Not found"))</f>
        <v/>
      </c>
      <c r="G43" s="55" t="str">
        <f>IF(OR(B43="",C43="",D43=""),"",IFERROR(INDEX(Deck!$I$1:$I$346,MATCH(1,INDEX((TRIM(SUBSTITUTE(SUBSTITUTE(Deck!$D$1:$D$346,"™",""),"®",""))=B43)*(Deck!$C$1:$C$346=C43)*(Deck!$F$1:$F$346=D43),0),0))*E43,"Not found"))</f>
        <v/>
      </c>
      <c r="H43" s="55" t="str">
        <f>IF(OR(B43="",C43="",D43=""),"",IFERROR(INDEX(Deck!$J$1:$J$346,MATCH(1,INDEX((TRIM(SUBSTITUTE(SUBSTITUTE(Deck!$D$1:$D$346,"™",""),"®",""))=B43)*(Deck!$C$1:$C$346=C43)*(Deck!$F$1:$F$346=D43),0),0))*E43,"Not found"))</f>
        <v/>
      </c>
      <c r="I43" s="9" t="e">
        <f>VLOOKUP(B43,Deck!D:E,2,FALSE)</f>
        <v>#N/A</v>
      </c>
      <c r="J43" s="9"/>
      <c r="K43" s="9"/>
      <c r="Q43" s="9"/>
      <c r="V43" s="9"/>
    </row>
    <row r="44" spans="1:30" ht="15.6">
      <c r="A44" s="9"/>
      <c r="B44" s="56"/>
      <c r="C44" s="56"/>
      <c r="D44" s="176"/>
      <c r="E44" s="166"/>
      <c r="F44" s="76" t="str">
        <f>IF(OR(B44="",C44="",D44=""),"",IFERROR(INDEX(Deck!$H$1:$H$346,MATCH(1,INDEX((TRIM(SUBSTITUTE(SUBSTITUTE(Deck!$D$1:$D$346,"™",""),"®",""))=B44)*(Deck!$C$1:$C$346=C44)*(Deck!$F$1:$F$346=D44),0),0))*E44,"Not found"))</f>
        <v/>
      </c>
      <c r="G44" s="55" t="str">
        <f>IF(OR(B44="",C44="",D44=""),"",IFERROR(INDEX(Deck!$I$1:$I$346,MATCH(1,INDEX((TRIM(SUBSTITUTE(SUBSTITUTE(Deck!$D$1:$D$346,"™",""),"®",""))=B44)*(Deck!$C$1:$C$346=C44)*(Deck!$F$1:$F$346=D44),0),0))*E44,"Not found"))</f>
        <v/>
      </c>
      <c r="H44" s="55" t="str">
        <f>IF(OR(B44="",C44="",D44=""),"",IFERROR(INDEX(Deck!$J$1:$J$346,MATCH(1,INDEX((TRIM(SUBSTITUTE(SUBSTITUTE(Deck!$D$1:$D$346,"™",""),"®",""))=B44)*(Deck!$C$1:$C$346=C44)*(Deck!$F$1:$F$346=D44),0),0))*E44,"Not found"))</f>
        <v/>
      </c>
      <c r="I44" s="9" t="e">
        <f>VLOOKUP(B44,Deck!D:E,2,FALSE)</f>
        <v>#N/A</v>
      </c>
      <c r="J44" s="9"/>
      <c r="K44" s="9"/>
      <c r="Q44" s="9"/>
      <c r="V44" s="9"/>
    </row>
    <row r="45" spans="1:30" ht="15.6">
      <c r="A45" s="9"/>
      <c r="B45" s="56"/>
      <c r="C45" s="56"/>
      <c r="D45" s="176"/>
      <c r="E45" s="166"/>
      <c r="F45" s="76" t="str">
        <f>IF(OR(B45="",C45="",D45=""),"",IFERROR(INDEX(Deck!$H$1:$H$346,MATCH(1,INDEX((TRIM(SUBSTITUTE(SUBSTITUTE(Deck!$D$1:$D$346,"™",""),"®",""))=B45)*(Deck!$C$1:$C$346=C45)*(Deck!$F$1:$F$346=D45),0),0))*E45,"Not found"))</f>
        <v/>
      </c>
      <c r="G45" s="55" t="str">
        <f>IF(OR(B45="",C45="",D45=""),"",IFERROR(INDEX(Deck!$I$1:$I$346,MATCH(1,INDEX((TRIM(SUBSTITUTE(SUBSTITUTE(Deck!$D$1:$D$346,"™",""),"®",""))=B45)*(Deck!$C$1:$C$346=C45)*(Deck!$F$1:$F$346=D45),0),0))*E45,"Not found"))</f>
        <v/>
      </c>
      <c r="H45" s="55" t="str">
        <f>IF(OR(B45="",C45="",D45=""),"",IFERROR(INDEX(Deck!$J$1:$J$346,MATCH(1,INDEX((TRIM(SUBSTITUTE(SUBSTITUTE(Deck!$D$1:$D$346,"™",""),"®",""))=B45)*(Deck!$C$1:$C$346=C45)*(Deck!$F$1:$F$346=D45),0),0))*E45,"Not found"))</f>
        <v/>
      </c>
      <c r="I45" s="9" t="e">
        <f>VLOOKUP(B45,Deck!D:E,2,FALSE)</f>
        <v>#N/A</v>
      </c>
      <c r="J45" s="9"/>
      <c r="K45" s="9"/>
      <c r="Q45" s="9"/>
      <c r="V45" s="9"/>
    </row>
    <row r="46" spans="1:30" ht="15.6">
      <c r="A46" s="9"/>
      <c r="B46" s="56"/>
      <c r="C46" s="56"/>
      <c r="D46" s="176"/>
      <c r="E46" s="166"/>
      <c r="F46" s="76" t="str">
        <f>IF(OR(B46="",C46="",D46=""),"",IFERROR(INDEX(Deck!$H$1:$H$346,MATCH(1,INDEX((TRIM(SUBSTITUTE(SUBSTITUTE(Deck!$D$1:$D$346,"™",""),"®",""))=B46)*(Deck!$C$1:$C$346=C46)*(Deck!$F$1:$F$346=D46),0),0))*E46,"Not found"))</f>
        <v/>
      </c>
      <c r="G46" s="55" t="str">
        <f>IF(OR(B46="",C46="",D46=""),"",IFERROR(INDEX(Deck!$I$1:$I$346,MATCH(1,INDEX((TRIM(SUBSTITUTE(SUBSTITUTE(Deck!$D$1:$D$346,"™",""),"®",""))=B46)*(Deck!$C$1:$C$346=C46)*(Deck!$F$1:$F$346=D46),0),0))*E46,"Not found"))</f>
        <v/>
      </c>
      <c r="H46" s="55" t="str">
        <f>IF(OR(B46="",C46="",D46=""),"",IFERROR(INDEX(Deck!$J$1:$J$346,MATCH(1,INDEX((TRIM(SUBSTITUTE(SUBSTITUTE(Deck!$D$1:$D$346,"™",""),"®",""))=B46)*(Deck!$C$1:$C$346=C46)*(Deck!$F$1:$F$346=D46),0),0))*E46,"Not found"))</f>
        <v/>
      </c>
      <c r="I46" s="9" t="e">
        <f>VLOOKUP(B46,Deck!D:E,2,FALSE)</f>
        <v>#N/A</v>
      </c>
      <c r="J46" s="9"/>
      <c r="K46" s="9"/>
      <c r="Q46" s="9"/>
      <c r="V46" s="9"/>
    </row>
    <row r="47" spans="1:30" ht="15.6">
      <c r="A47" s="9"/>
      <c r="B47" s="56"/>
      <c r="C47" s="56"/>
      <c r="D47" s="176"/>
      <c r="E47" s="166"/>
      <c r="F47" s="76" t="str">
        <f>IF(OR(B47="",C47="",D47=""),"",IFERROR(INDEX(Deck!$H$1:$H$346,MATCH(1,INDEX((TRIM(SUBSTITUTE(SUBSTITUTE(Deck!$D$1:$D$346,"™",""),"®",""))=B47)*(Deck!$C$1:$C$346=C47)*(Deck!$F$1:$F$346=D47),0),0))*E47,"Not found"))</f>
        <v/>
      </c>
      <c r="G47" s="55" t="str">
        <f>IF(OR(B47="",C47="",D47=""),"",IFERROR(INDEX(Deck!$I$1:$I$346,MATCH(1,INDEX((TRIM(SUBSTITUTE(SUBSTITUTE(Deck!$D$1:$D$346,"™",""),"®",""))=B47)*(Deck!$C$1:$C$346=C47)*(Deck!$F$1:$F$346=D47),0),0))*E47,"Not found"))</f>
        <v/>
      </c>
      <c r="H47" s="55" t="str">
        <f>IF(OR(B47="",C47="",D47=""),"",IFERROR(INDEX(Deck!$J$1:$J$346,MATCH(1,INDEX((TRIM(SUBSTITUTE(SUBSTITUTE(Deck!$D$1:$D$346,"™",""),"®",""))=B47)*(Deck!$C$1:$C$346=C47)*(Deck!$F$1:$F$346=D47),0),0))*E47,"Not found"))</f>
        <v/>
      </c>
      <c r="I47" s="9" t="e">
        <f>VLOOKUP(B47,Deck!D:E,2,FALSE)</f>
        <v>#N/A</v>
      </c>
      <c r="J47" s="9"/>
      <c r="K47" s="9"/>
      <c r="Q47" s="9"/>
      <c r="V47" s="9"/>
    </row>
    <row r="48" spans="1:30" ht="15.6">
      <c r="A48" s="9"/>
      <c r="B48" s="56"/>
      <c r="C48" s="56"/>
      <c r="D48" s="176"/>
      <c r="E48" s="166"/>
      <c r="F48" s="76" t="str">
        <f>IF(OR(B48="",C48="",D48=""),"",IFERROR(INDEX(Deck!$H$1:$H$346,MATCH(1,INDEX((TRIM(SUBSTITUTE(SUBSTITUTE(Deck!$D$1:$D$346,"™",""),"®",""))=B48)*(Deck!$C$1:$C$346=C48)*(Deck!$F$1:$F$346=D48),0),0))*E48,"Not found"))</f>
        <v/>
      </c>
      <c r="G48" s="55" t="str">
        <f>IF(OR(B48="",C48="",D48=""),"",IFERROR(INDEX(Deck!$I$1:$I$346,MATCH(1,INDEX((TRIM(SUBSTITUTE(SUBSTITUTE(Deck!$D$1:$D$346,"™",""),"®",""))=B48)*(Deck!$C$1:$C$346=C48)*(Deck!$F$1:$F$346=D48),0),0))*E48,"Not found"))</f>
        <v/>
      </c>
      <c r="H48" s="55" t="str">
        <f>IF(OR(B48="",C48="",D48=""),"",IFERROR(INDEX(Deck!$J$1:$J$346,MATCH(1,INDEX((TRIM(SUBSTITUTE(SUBSTITUTE(Deck!$D$1:$D$346,"™",""),"®",""))=B48)*(Deck!$C$1:$C$346=C48)*(Deck!$F$1:$F$346=D48),0),0))*E48,"Not found"))</f>
        <v/>
      </c>
      <c r="I48" s="9" t="e">
        <f>VLOOKUP(B48,Deck!D:E,2,FALSE)</f>
        <v>#N/A</v>
      </c>
      <c r="J48" s="9"/>
      <c r="K48" s="9"/>
      <c r="Q48" s="9"/>
      <c r="V48" s="9"/>
    </row>
    <row r="49" spans="1:22" ht="15.6">
      <c r="A49" s="9"/>
      <c r="B49" s="56"/>
      <c r="C49" s="56"/>
      <c r="D49" s="176"/>
      <c r="E49" s="166"/>
      <c r="F49" s="76" t="str">
        <f>IF(OR(B49="",C49="",D49=""),"",IFERROR(INDEX(Deck!$H$1:$H$346,MATCH(1,INDEX((TRIM(SUBSTITUTE(SUBSTITUTE(Deck!$D$1:$D$346,"™",""),"®",""))=B49)*(Deck!$C$1:$C$346=C49)*(Deck!$F$1:$F$346=D49),0),0))*E49,"Not found"))</f>
        <v/>
      </c>
      <c r="G49" s="55" t="str">
        <f>IF(OR(B49="",C49="",D49=""),"",IFERROR(INDEX(Deck!$I$1:$I$346,MATCH(1,INDEX((TRIM(SUBSTITUTE(SUBSTITUTE(Deck!$D$1:$D$346,"™",""),"®",""))=B49)*(Deck!$C$1:$C$346=C49)*(Deck!$F$1:$F$346=D49),0),0))*E49,"Not found"))</f>
        <v/>
      </c>
      <c r="H49" s="55" t="str">
        <f>IF(OR(B49="",C49="",D49=""),"",IFERROR(INDEX(Deck!$J$1:$J$346,MATCH(1,INDEX((TRIM(SUBSTITUTE(SUBSTITUTE(Deck!$D$1:$D$346,"™",""),"®",""))=B49)*(Deck!$C$1:$C$346=C49)*(Deck!$F$1:$F$346=D49),0),0))*E49,"Not found"))</f>
        <v/>
      </c>
      <c r="I49" s="9" t="e">
        <f>VLOOKUP(B49,Deck!D:E,2,FALSE)</f>
        <v>#N/A</v>
      </c>
      <c r="J49" s="9"/>
      <c r="K49" s="9"/>
      <c r="Q49" s="9"/>
      <c r="V49" s="9"/>
    </row>
    <row r="50" spans="1:22" ht="15.6">
      <c r="A50" s="9"/>
      <c r="B50" s="56"/>
      <c r="C50" s="56"/>
      <c r="D50" s="176"/>
      <c r="E50" s="166"/>
      <c r="F50" s="76" t="str">
        <f>IF(OR(B50="",C50="",D50=""),"",IFERROR(INDEX(Deck!$H$1:$H$346,MATCH(1,INDEX((TRIM(SUBSTITUTE(SUBSTITUTE(Deck!$D$1:$D$346,"™",""),"®",""))=B50)*(Deck!$C$1:$C$346=C50)*(Deck!$F$1:$F$346=D50),0),0))*E50,"Not found"))</f>
        <v/>
      </c>
      <c r="G50" s="55" t="str">
        <f>IF(OR(B50="",C50="",D50=""),"",IFERROR(INDEX(Deck!$I$1:$I$346,MATCH(1,INDEX((TRIM(SUBSTITUTE(SUBSTITUTE(Deck!$D$1:$D$346,"™",""),"®",""))=B50)*(Deck!$C$1:$C$346=C50)*(Deck!$F$1:$F$346=D50),0),0))*E50,"Not found"))</f>
        <v/>
      </c>
      <c r="H50" s="55" t="str">
        <f>IF(OR(B50="",C50="",D50=""),"",IFERROR(INDEX(Deck!$J$1:$J$346,MATCH(1,INDEX((TRIM(SUBSTITUTE(SUBSTITUTE(Deck!$D$1:$D$346,"™",""),"®",""))=B50)*(Deck!$C$1:$C$346=C50)*(Deck!$F$1:$F$346=D50),0),0))*E50,"Not found"))</f>
        <v/>
      </c>
      <c r="I50" s="9" t="e">
        <f>VLOOKUP(B50,Deck!D:E,2,FALSE)</f>
        <v>#N/A</v>
      </c>
      <c r="J50" s="9"/>
      <c r="Q50" s="9"/>
      <c r="V50" s="9"/>
    </row>
    <row r="51" spans="1:22" ht="15.6">
      <c r="A51" s="9"/>
      <c r="B51" s="56"/>
      <c r="C51" s="56"/>
      <c r="D51" s="176"/>
      <c r="E51" s="166"/>
      <c r="F51" s="76" t="str">
        <f>IF(OR(B51="",C51="",D51=""),"",IFERROR(INDEX(Deck!$H$1:$H$346,MATCH(1,INDEX((TRIM(SUBSTITUTE(SUBSTITUTE(Deck!$D$1:$D$346,"™",""),"®",""))=B51)*(Deck!$C$1:$C$346=C51)*(Deck!$F$1:$F$346=D51),0),0))*E51,"Not found"))</f>
        <v/>
      </c>
      <c r="G51" s="55" t="str">
        <f>IF(OR(B51="",C51="",D51=""),"",IFERROR(INDEX(Deck!$I$1:$I$346,MATCH(1,INDEX((TRIM(SUBSTITUTE(SUBSTITUTE(Deck!$D$1:$D$346,"™",""),"®",""))=B51)*(Deck!$C$1:$C$346=C51)*(Deck!$F$1:$F$346=D51),0),0))*E51,"Not found"))</f>
        <v/>
      </c>
      <c r="H51" s="55" t="str">
        <f>IF(OR(B51="",C51="",D51=""),"",IFERROR(INDEX(Deck!$J$1:$J$346,MATCH(1,INDEX((TRIM(SUBSTITUTE(SUBSTITUTE(Deck!$D$1:$D$346,"™",""),"®",""))=B51)*(Deck!$C$1:$C$346=C51)*(Deck!$F$1:$F$346=D51),0),0))*E51,"Not found"))</f>
        <v/>
      </c>
      <c r="I51" s="9" t="e">
        <f>VLOOKUP(B51,Deck!D:E,2,FALSE)</f>
        <v>#N/A</v>
      </c>
    </row>
    <row r="52" spans="1:22" ht="15" customHeight="1">
      <c r="A52" s="9"/>
    </row>
    <row r="53" spans="1:22" ht="15" customHeight="1">
      <c r="A53" s="9"/>
    </row>
    <row r="54" spans="1:22" ht="15" customHeight="1">
      <c r="A54" s="9"/>
    </row>
    <row r="55" spans="1:22" ht="15" customHeight="1">
      <c r="A55" s="9"/>
    </row>
  </sheetData>
  <sheetProtection algorithmName="SHA-512" hashValue="QIGjyd+Ldf5fouh+WBIxgUoL/c9zfqrSmZ+qs64r9mWWNdREmceQOaCQf7CafqKvdv0sxHNLryjFcMA6+/SMQg==" saltValue="DY7jyyfZbkT1Nj95O0rdtA==" spinCount="100000" sheet="1" objects="1" scenarios="1"/>
  <mergeCells count="3">
    <mergeCell ref="AF2:AI2"/>
    <mergeCell ref="L25:Z28"/>
    <mergeCell ref="B12:D12"/>
  </mergeCells>
  <conditionalFormatting sqref="D16:D51">
    <cfRule type="expression" dxfId="2" priority="2">
      <formula>AND($D16&lt;&gt;"",OR(ISNA(MATCH($C16,$AF$3:$AI$3,0)),ISNA(MATCH($D16,OFFSET($AF$5,0,IFERROR(MATCH($C16,$AF$3:$AI$3,0)-1,0),7,1),0))))</formula>
    </cfRule>
  </conditionalFormatting>
  <dataValidations count="6">
    <dataValidation type="list" allowBlank="1" showInputMessage="1" showErrorMessage="1" sqref="C3" xr:uid="{094111EE-E6BF-4C2D-8EC5-D982D142F448}">
      <formula1>$AD$4:$AD$5</formula1>
    </dataValidation>
    <dataValidation allowBlank="1" showInputMessage="1" showErrorMessage="1" promptTitle="CHOOSE" sqref="AD4:AD7" xr:uid="{C2A69F2D-9EA2-43A0-8E34-96ABB375AAE3}"/>
    <dataValidation type="list" allowBlank="1" showInputMessage="1" showErrorMessage="1" sqref="C16:C51" xr:uid="{AE83A069-5D93-4426-8F3B-907D39642249}">
      <formula1>$AE$5:$AE$8</formula1>
    </dataValidation>
    <dataValidation type="list" allowBlank="1" showInputMessage="1" showErrorMessage="1" sqref="D3" xr:uid="{9E20778C-883B-4DE3-8912-44CA6432A835}">
      <formula1>OFFSET($AF$4,0,0,COUNTA($AF$5:$AF$11)+1,1)</formula1>
    </dataValidation>
    <dataValidation type="list" allowBlank="1" showInputMessage="1" showErrorMessage="1" errorTitle="Invalid length" error="Pick a length available for the selected profile in column C." sqref="D16:D51" xr:uid="{71835990-43DD-48CA-B3CB-786A695E119A}">
      <formula1>OFFSET($AD$4,0,IFERROR(MATCH(C16,$AF$3:$AI$3,0)+1,0),IF(ISNUMBER(MATCH(C16,$AF$3:$AI$3,0)),COUNTA(OFFSET($AF$5,0,MATCH(C16,$AF$3:$AI$3,0)-1,7,1)),0)+1,1)</formula1>
    </dataValidation>
    <dataValidation type="list" allowBlank="1" showInputMessage="1" showErrorMessage="1" sqref="B16:B51" xr:uid="{78E913BA-8720-4EFE-977B-8E5EAEB7B49D}">
      <formula1>$AD$5:$AD$33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8F0C2-D062-47CF-BC5E-512B5EA04C6F}">
  <sheetPr>
    <tabColor rgb="FF00B0F0"/>
  </sheetPr>
  <dimension ref="A1:AB49"/>
  <sheetViews>
    <sheetView showGridLines="0" workbookViewId="0">
      <selection activeCell="F4" sqref="F4"/>
    </sheetView>
  </sheetViews>
  <sheetFormatPr defaultRowHeight="14.45"/>
  <cols>
    <col min="1" max="1" width="8.85546875" customWidth="1"/>
    <col min="2" max="2" width="28.85546875" style="5" customWidth="1"/>
    <col min="3" max="3" width="16.7109375" style="5" customWidth="1"/>
    <col min="4" max="4" width="11.28515625" customWidth="1"/>
    <col min="5" max="5" width="9.28515625" style="168" customWidth="1"/>
    <col min="6" max="6" width="12.28515625" customWidth="1"/>
    <col min="7" max="7" width="8.28515625" hidden="1" customWidth="1"/>
    <col min="8" max="8" width="10" hidden="1" customWidth="1"/>
    <col min="9" max="9" width="4" customWidth="1"/>
    <col min="10" max="10" width="6.5703125" customWidth="1"/>
    <col min="11" max="11" width="16.140625" customWidth="1"/>
    <col min="12" max="12" width="20.7109375" customWidth="1"/>
    <col min="13" max="13" width="20.42578125" customWidth="1"/>
    <col min="14" max="14" width="8.28515625" customWidth="1"/>
    <col min="15" max="15" width="4" customWidth="1"/>
    <col min="16" max="16" width="18.7109375" hidden="1" customWidth="1"/>
    <col min="17" max="17" width="16" hidden="1" customWidth="1"/>
    <col min="18" max="18" width="19.28515625" hidden="1" customWidth="1"/>
    <col min="19" max="19" width="16" hidden="1" customWidth="1"/>
    <col min="20" max="20" width="14.7109375" hidden="1" customWidth="1"/>
    <col min="21" max="21" width="15.85546875" hidden="1" customWidth="1"/>
  </cols>
  <sheetData>
    <row r="1" spans="1:28" ht="15.6">
      <c r="A1" s="9"/>
      <c r="B1" s="48"/>
      <c r="C1" s="48"/>
      <c r="D1" s="9"/>
      <c r="E1" s="165"/>
      <c r="F1" s="9"/>
      <c r="G1" s="9"/>
      <c r="H1" s="9"/>
      <c r="I1" s="9"/>
      <c r="J1" s="48"/>
      <c r="K1" s="9"/>
      <c r="L1" s="9"/>
      <c r="M1" s="49"/>
      <c r="N1" s="49"/>
      <c r="O1" s="9"/>
      <c r="P1" s="9"/>
      <c r="Q1" s="9"/>
      <c r="R1" s="9"/>
      <c r="S1" s="9"/>
      <c r="T1" s="9"/>
    </row>
    <row r="2" spans="1:28" ht="28.9" customHeight="1" thickBot="1">
      <c r="A2" s="9"/>
      <c r="B2" s="173" t="s">
        <v>0</v>
      </c>
      <c r="C2" s="268" t="s">
        <v>80</v>
      </c>
      <c r="D2" s="268"/>
      <c r="E2" s="165"/>
      <c r="F2" s="9"/>
      <c r="G2" s="9"/>
      <c r="H2" s="9"/>
      <c r="I2" s="9"/>
      <c r="O2" s="9"/>
      <c r="P2" s="9"/>
      <c r="Q2" s="9"/>
      <c r="R2" s="261" t="s">
        <v>81</v>
      </c>
      <c r="S2" s="261"/>
      <c r="T2" s="261"/>
      <c r="U2" s="261"/>
    </row>
    <row r="3" spans="1:28">
      <c r="A3" s="9"/>
      <c r="B3" s="193"/>
      <c r="C3" s="194"/>
      <c r="D3" s="195"/>
      <c r="E3" s="165"/>
      <c r="F3" s="9"/>
      <c r="G3" s="9"/>
      <c r="H3" s="9"/>
      <c r="I3" s="223"/>
      <c r="J3" s="223"/>
      <c r="K3" s="262" t="s">
        <v>82</v>
      </c>
      <c r="L3" s="262"/>
      <c r="M3" s="223"/>
      <c r="N3" s="223"/>
      <c r="O3" s="9"/>
      <c r="P3" s="50" t="s">
        <v>83</v>
      </c>
      <c r="Q3" s="50" t="s">
        <v>84</v>
      </c>
      <c r="R3" s="50" t="s">
        <v>6</v>
      </c>
      <c r="S3" s="50" t="s">
        <v>7</v>
      </c>
      <c r="T3" s="50" t="s">
        <v>8</v>
      </c>
      <c r="U3" s="50" t="s">
        <v>9</v>
      </c>
    </row>
    <row r="4" spans="1:28" ht="15" customHeight="1">
      <c r="A4" s="9"/>
      <c r="B4" s="45" t="s">
        <v>85</v>
      </c>
      <c r="C4" s="2"/>
      <c r="D4" s="196">
        <f>SUM(E15:E28)</f>
        <v>0</v>
      </c>
      <c r="E4" s="165"/>
      <c r="F4" s="9"/>
      <c r="G4" s="9"/>
      <c r="H4" s="9"/>
      <c r="I4" s="223"/>
      <c r="J4" s="223"/>
      <c r="K4" s="262"/>
      <c r="L4" s="262"/>
      <c r="M4" s="223"/>
      <c r="N4" s="222"/>
      <c r="O4" s="9"/>
      <c r="P4" s="9"/>
      <c r="Q4" s="9"/>
      <c r="R4" s="48"/>
      <c r="S4" s="48"/>
      <c r="T4" s="48"/>
      <c r="U4" s="48"/>
    </row>
    <row r="5" spans="1:28" ht="15" customHeight="1" thickBot="1">
      <c r="A5" s="9"/>
      <c r="B5" s="199"/>
      <c r="C5" s="200"/>
      <c r="D5" s="196"/>
      <c r="E5" s="165"/>
      <c r="F5" s="9"/>
      <c r="G5" s="9"/>
      <c r="H5" s="9"/>
      <c r="I5" s="223"/>
      <c r="J5" s="223"/>
      <c r="K5" s="226"/>
      <c r="L5" s="227" t="s">
        <v>86</v>
      </c>
      <c r="M5" s="169">
        <v>1</v>
      </c>
      <c r="N5" s="222"/>
      <c r="O5" s="9"/>
      <c r="P5" s="9" t="s">
        <v>12</v>
      </c>
      <c r="Q5" s="9" t="s">
        <v>6</v>
      </c>
      <c r="R5" s="48">
        <v>12</v>
      </c>
      <c r="S5" s="48">
        <v>16</v>
      </c>
      <c r="T5" s="48">
        <v>12</v>
      </c>
      <c r="U5" s="48">
        <v>12</v>
      </c>
    </row>
    <row r="6" spans="1:28" ht="15" customHeight="1" thickBot="1">
      <c r="A6" s="9"/>
      <c r="B6" s="46" t="s">
        <v>87</v>
      </c>
      <c r="C6" s="163"/>
      <c r="D6" s="197">
        <f>SUM(F15:F28)</f>
        <v>0</v>
      </c>
      <c r="E6" s="165"/>
      <c r="F6" s="9"/>
      <c r="G6" s="9"/>
      <c r="H6" s="9"/>
      <c r="I6" s="223"/>
      <c r="J6" s="223"/>
      <c r="K6" s="231" t="s">
        <v>88</v>
      </c>
      <c r="L6" s="232"/>
      <c r="M6" s="75" t="s">
        <v>89</v>
      </c>
      <c r="N6" s="222"/>
      <c r="O6" s="9"/>
      <c r="P6" s="9" t="s">
        <v>16</v>
      </c>
      <c r="Q6" s="9" t="s">
        <v>7</v>
      </c>
      <c r="R6" s="48">
        <v>16</v>
      </c>
      <c r="S6" s="48">
        <v>20</v>
      </c>
      <c r="T6" s="48"/>
      <c r="U6" s="9"/>
    </row>
    <row r="7" spans="1:28" ht="15" customHeight="1" thickBot="1">
      <c r="A7" s="9"/>
      <c r="B7" s="199"/>
      <c r="C7" s="200"/>
      <c r="D7" s="196"/>
      <c r="E7" s="165"/>
      <c r="F7" s="9"/>
      <c r="G7" s="9"/>
      <c r="H7" s="9"/>
      <c r="I7" s="223"/>
      <c r="J7" s="245"/>
      <c r="K7" s="246" t="s">
        <v>90</v>
      </c>
      <c r="L7" s="247"/>
      <c r="M7" s="248">
        <f>ROUND(SUMIFS($H$15:$H$28,$C$15:$C$28,"GROOVED EDGE")/55,0)*$M$5</f>
        <v>0</v>
      </c>
      <c r="N7" s="222"/>
      <c r="O7" s="9"/>
      <c r="P7" s="9"/>
      <c r="Q7" s="9" t="s">
        <v>8</v>
      </c>
      <c r="R7" s="48">
        <v>20</v>
      </c>
      <c r="S7" s="48"/>
      <c r="T7" s="48"/>
      <c r="U7" s="9"/>
    </row>
    <row r="8" spans="1:28" ht="15" customHeight="1">
      <c r="A8" s="9"/>
      <c r="B8" s="47" t="s">
        <v>91</v>
      </c>
      <c r="C8" s="164"/>
      <c r="D8" s="198">
        <f>D6/43500</f>
        <v>0</v>
      </c>
      <c r="E8" s="165"/>
      <c r="F8" s="9"/>
      <c r="G8" s="9"/>
      <c r="H8" s="9"/>
      <c r="I8" s="223"/>
      <c r="J8" s="228"/>
      <c r="K8" s="229" t="s">
        <v>92</v>
      </c>
      <c r="L8" s="229"/>
      <c r="M8" s="244">
        <f>ROUND((SUMIFS($G$15:$G$28,$C$15:$C$28,"SQUARE EDGE"))/100,0)*$M$5</f>
        <v>0</v>
      </c>
      <c r="N8" s="222"/>
      <c r="O8" s="9"/>
      <c r="P8" s="9"/>
      <c r="Q8" s="9" t="s">
        <v>9</v>
      </c>
      <c r="R8" s="9"/>
      <c r="S8" s="9"/>
      <c r="T8" s="9"/>
    </row>
    <row r="9" spans="1:28" ht="15" customHeight="1" thickBot="1">
      <c r="A9" s="9"/>
      <c r="B9" s="199"/>
      <c r="C9" s="200"/>
      <c r="D9" s="201"/>
      <c r="E9" s="165"/>
      <c r="F9" s="9"/>
      <c r="G9" s="9"/>
      <c r="H9" s="9"/>
      <c r="I9" s="223"/>
      <c r="J9" s="233" t="s">
        <v>93</v>
      </c>
      <c r="K9" s="234" t="s">
        <v>94</v>
      </c>
      <c r="L9" s="235"/>
      <c r="M9" s="243">
        <f>ROUND((SUMIFS($H$15:$H$28,$C$15:$C$28,"SQUARE EDGE"))/100,0)*$M$5</f>
        <v>0</v>
      </c>
      <c r="N9" s="222"/>
      <c r="O9" s="9"/>
      <c r="P9" s="9"/>
      <c r="Q9" s="9"/>
      <c r="S9" s="9"/>
      <c r="T9" s="9"/>
    </row>
    <row r="10" spans="1:28" ht="15" customHeight="1">
      <c r="A10" s="9"/>
      <c r="B10" s="258" t="s">
        <v>95</v>
      </c>
      <c r="C10" s="259" t="s">
        <v>96</v>
      </c>
      <c r="D10" s="260"/>
      <c r="E10" s="165"/>
      <c r="F10" s="9"/>
      <c r="G10" s="9"/>
      <c r="H10" s="9"/>
      <c r="I10" s="223"/>
      <c r="J10" s="237"/>
      <c r="K10" s="229" t="s">
        <v>97</v>
      </c>
      <c r="L10" s="229"/>
      <c r="M10" s="244">
        <f>ROUND((SUMIFS($G$15:$G$28,$C$15:$C$28,"RISER")+SUMIFS($G$15:$G$28,$C$15:$C$28,"FASCIA"))/50,0)*$M$5</f>
        <v>0</v>
      </c>
      <c r="N10" s="222"/>
      <c r="O10" s="9"/>
      <c r="P10" s="9"/>
      <c r="Q10" s="9"/>
      <c r="R10" s="9"/>
      <c r="S10" s="9"/>
      <c r="T10" s="9"/>
    </row>
    <row r="11" spans="1:28" ht="15" customHeight="1" thickBot="1">
      <c r="A11" s="9"/>
      <c r="B11" s="265" t="s">
        <v>98</v>
      </c>
      <c r="C11" s="266"/>
      <c r="D11" s="267"/>
      <c r="E11" s="165"/>
      <c r="G11" s="9"/>
      <c r="H11" s="9"/>
      <c r="I11" s="223"/>
      <c r="J11" s="233" t="s">
        <v>93</v>
      </c>
      <c r="K11" s="234" t="s">
        <v>99</v>
      </c>
      <c r="L11" s="234"/>
      <c r="M11" s="243">
        <f>ROUND((SUMIFS($G$15:$G$28,$C$15:$C$28,"RISER")+SUMIFS($G$15:$G$28,$C$15:$C$28,"FASCIA"))/100,0)*$M$5</f>
        <v>0</v>
      </c>
      <c r="N11" s="222"/>
      <c r="O11" s="9"/>
      <c r="P11" s="9"/>
      <c r="Q11" s="9"/>
      <c r="S11" s="9"/>
      <c r="T11" s="9"/>
    </row>
    <row r="12" spans="1:28" ht="15" customHeight="1" thickBot="1">
      <c r="A12" s="9"/>
      <c r="B12" s="205"/>
      <c r="C12" s="206"/>
      <c r="D12" s="207"/>
      <c r="E12" s="165"/>
      <c r="F12" s="9"/>
      <c r="G12" s="9"/>
      <c r="H12" s="9"/>
      <c r="I12" s="223"/>
      <c r="J12" s="223"/>
      <c r="K12" s="224"/>
      <c r="L12" s="224"/>
      <c r="M12" s="223"/>
      <c r="N12" s="222"/>
      <c r="O12" s="9"/>
      <c r="P12" s="9"/>
      <c r="Q12" s="9"/>
      <c r="R12" s="9"/>
      <c r="S12" s="9"/>
      <c r="T12" s="9"/>
    </row>
    <row r="13" spans="1:28" ht="15" customHeight="1">
      <c r="A13" s="9"/>
      <c r="B13" s="48"/>
      <c r="C13" s="48"/>
      <c r="D13" s="9"/>
      <c r="E13" s="165"/>
      <c r="F13" s="9"/>
      <c r="G13" s="9"/>
      <c r="H13" s="9"/>
      <c r="I13" s="9"/>
      <c r="O13" s="9"/>
      <c r="P13" s="9"/>
      <c r="Q13" s="9"/>
      <c r="R13" s="9"/>
      <c r="S13" s="9"/>
      <c r="T13" s="9"/>
    </row>
    <row r="14" spans="1:28" ht="30.6" customHeight="1">
      <c r="A14" s="9"/>
      <c r="B14" s="171" t="s">
        <v>83</v>
      </c>
      <c r="C14" s="171" t="s">
        <v>84</v>
      </c>
      <c r="D14" s="172" t="s">
        <v>81</v>
      </c>
      <c r="E14" s="172" t="s">
        <v>100</v>
      </c>
      <c r="F14" s="172" t="s">
        <v>101</v>
      </c>
      <c r="G14" s="172" t="s">
        <v>102</v>
      </c>
      <c r="H14" s="172" t="s">
        <v>103</v>
      </c>
      <c r="I14" s="9"/>
      <c r="J14" s="177"/>
      <c r="K14" s="185" t="s">
        <v>31</v>
      </c>
      <c r="L14" s="178"/>
      <c r="M14" s="178"/>
      <c r="N14" s="178"/>
      <c r="O14" s="178"/>
      <c r="P14" s="178"/>
      <c r="Q14" s="178"/>
      <c r="R14" s="178"/>
      <c r="S14" s="178"/>
      <c r="T14" s="178"/>
      <c r="U14" s="178"/>
      <c r="V14" s="178"/>
      <c r="W14" s="178"/>
      <c r="X14" s="178"/>
      <c r="Y14" s="178"/>
      <c r="Z14" s="178"/>
      <c r="AA14" s="178"/>
      <c r="AB14" s="179"/>
    </row>
    <row r="15" spans="1:28" ht="17.45" customHeight="1">
      <c r="A15" s="9"/>
      <c r="B15" s="56"/>
      <c r="C15" s="56"/>
      <c r="D15" s="54"/>
      <c r="E15" s="166"/>
      <c r="F15" s="76" t="str">
        <f>IF(OR(B15="",C15="",D15=""),"",IFERROR(INDEX(Deck!$H$1:$H$346,MATCH(1,INDEX((TRIM(SUBSTITUTE(SUBSTITUTE(Deck!$D$1:$D$346,"™",""),"®",""))=B15)*(Deck!$C$1:$C$346=C15)*(Deck!$F$1:$F$346=D15),0),0))*E15,"Introuvable"))</f>
        <v/>
      </c>
      <c r="G15" s="55" t="str">
        <f>IF(OR(B15="",C15="",D15=""),"",IFERROR(INDEX(Deck!$I$1:$I$346,MATCH(1,INDEX((TRIM(SUBSTITUTE(SUBSTITUTE(Deck!$D$1:$D$346,"™",""),"®",""))=B15)*(Deck!$C$1:$C$346=C15)*(Deck!$F$1:$F$346=D15),0),0))*E15,"Introuvable"))</f>
        <v/>
      </c>
      <c r="H15" s="55" t="str">
        <f>IF(OR(B15="",C15="",D15=""),"",IFERROR(INDEX(Deck!$J$1:$J$346,MATCH(1,INDEX((TRIM(SUBSTITUTE(SUBSTITUTE(Deck!$D$1:$D$346,"™",""),"®",""))=B15)*(Deck!$C$1:$C$346=C15)*(Deck!$F$1:$F$346=D15),0),0))*E15,"Introuvable"))</f>
        <v/>
      </c>
      <c r="I15" s="9"/>
      <c r="J15" s="180"/>
      <c r="K15" s="5" t="s">
        <v>104</v>
      </c>
      <c r="AB15" s="181"/>
    </row>
    <row r="16" spans="1:28" ht="15" customHeight="1">
      <c r="A16" s="9"/>
      <c r="B16" s="56"/>
      <c r="C16" s="56"/>
      <c r="D16" s="54"/>
      <c r="E16" s="166"/>
      <c r="F16" s="76" t="str">
        <f>IF(OR(B16="",C16="",D16=""),"",IFERROR(INDEX(Deck!$H$1:$H$346,MATCH(1,INDEX((TRIM(SUBSTITUTE(SUBSTITUTE(Deck!$D$1:$D$346,"™",""),"®",""))=B16)*(Deck!$C$1:$C$346=C16)*(Deck!$F$1:$F$346=D16),0),0))*E16,"Introuvable"))</f>
        <v/>
      </c>
      <c r="G16" s="55" t="str">
        <f>IF(OR(B16="",C16="",D16=""),"",IFERROR(INDEX(Deck!$I$1:$I$346,MATCH(1,INDEX((TRIM(SUBSTITUTE(SUBSTITUTE(Deck!$D$1:$D$346,"™",""),"®",""))=B16)*(Deck!$C$1:$C$346=C16)*(Deck!$F$1:$F$346=D16),0),0))*E16,"Introuvable"))</f>
        <v/>
      </c>
      <c r="H16" s="55" t="str">
        <f>IF(OR(B16="",C16="",D16=""),"",IFERROR(INDEX(Deck!$J$1:$J$346,MATCH(1,INDEX((TRIM(SUBSTITUTE(SUBSTITUTE(Deck!$D$1:$D$346,"™",""),"®",""))=B16)*(Deck!$C$1:$C$346=C16)*(Deck!$F$1:$F$346=D16),0),0))*E16,"Introuvable"))</f>
        <v/>
      </c>
      <c r="I16" s="9"/>
      <c r="J16" s="180"/>
      <c r="K16" s="5" t="s">
        <v>105</v>
      </c>
      <c r="AB16" s="181"/>
    </row>
    <row r="17" spans="1:28" ht="14.45" customHeight="1">
      <c r="A17" s="9"/>
      <c r="B17" s="56"/>
      <c r="C17" s="56"/>
      <c r="D17" s="54"/>
      <c r="E17" s="166"/>
      <c r="F17" s="76" t="str">
        <f>IF(OR(B17="",C17="",D17=""),"",IFERROR(INDEX(Deck!$H$1:$H$346,MATCH(1,INDEX((TRIM(SUBSTITUTE(SUBSTITUTE(Deck!$D$1:$D$346,"™",""),"®",""))=B17)*(Deck!$C$1:$C$346=C17)*(Deck!$F$1:$F$346=D17),0),0))*E17,"Introuvable"))</f>
        <v/>
      </c>
      <c r="G17" s="55" t="str">
        <f>IF(OR(B17="",C17="",D17=""),"",IFERROR(INDEX(Deck!$I$1:$I$346,MATCH(1,INDEX((TRIM(SUBSTITUTE(SUBSTITUTE(Deck!$D$1:$D$346,"™",""),"®",""))=B17)*(Deck!$C$1:$C$346=C17)*(Deck!$F$1:$F$346=D17),0),0))*E17,"Introuvable"))</f>
        <v/>
      </c>
      <c r="H17" s="55" t="str">
        <f>IF(OR(B17="",C17="",D17=""),"",IFERROR(INDEX(Deck!$J$1:$J$346,MATCH(1,INDEX((TRIM(SUBSTITUTE(SUBSTITUTE(Deck!$D$1:$D$346,"™",""),"®",""))=B17)*(Deck!$C$1:$C$346=C17)*(Deck!$F$1:$F$346=D17),0),0))*E17,"Introuvable"))</f>
        <v/>
      </c>
      <c r="I17" s="9"/>
      <c r="J17" s="180"/>
      <c r="K17" s="5" t="s">
        <v>106</v>
      </c>
      <c r="AB17" s="181"/>
    </row>
    <row r="18" spans="1:28" ht="15" customHeight="1">
      <c r="A18" s="9"/>
      <c r="B18" s="56"/>
      <c r="C18" s="56"/>
      <c r="D18" s="54"/>
      <c r="E18" s="166"/>
      <c r="F18" s="76" t="str">
        <f>IF(OR(B18="",C18="",D18=""),"",IFERROR(INDEX(Deck!$H$1:$H$346,MATCH(1,INDEX((TRIM(SUBSTITUTE(SUBSTITUTE(Deck!$D$1:$D$346,"™",""),"®",""))=B18)*(Deck!$C$1:$C$346=C18)*(Deck!$F$1:$F$346=D18),0),0))*E18,"Introuvable"))</f>
        <v/>
      </c>
      <c r="G18" s="55" t="str">
        <f>IF(OR(B18="",C18="",D18=""),"",IFERROR(INDEX(Deck!$I$1:$I$346,MATCH(1,INDEX((TRIM(SUBSTITUTE(SUBSTITUTE(Deck!$D$1:$D$346,"™",""),"®",""))=B18)*(Deck!$C$1:$C$346=C18)*(Deck!$F$1:$F$346=D18),0),0))*E18,"Introuvable"))</f>
        <v/>
      </c>
      <c r="H18" s="55" t="str">
        <f>IF(OR(B18="",C18="",D18=""),"",IFERROR(INDEX(Deck!$J$1:$J$346,MATCH(1,INDEX((TRIM(SUBSTITUTE(SUBSTITUTE(Deck!$D$1:$D$346,"™",""),"®",""))=B18)*(Deck!$C$1:$C$346=C18)*(Deck!$F$1:$F$346=D18),0),0))*E18,"Introuvable"))</f>
        <v/>
      </c>
      <c r="I18" s="9"/>
      <c r="J18" s="180"/>
      <c r="K18" s="5" t="s">
        <v>107</v>
      </c>
      <c r="AB18" s="181"/>
    </row>
    <row r="19" spans="1:28" ht="15" customHeight="1">
      <c r="A19" s="9"/>
      <c r="B19" s="56"/>
      <c r="C19" s="56"/>
      <c r="D19" s="54"/>
      <c r="E19" s="166"/>
      <c r="F19" s="76" t="str">
        <f>IF(OR(B19="",C19="",D19=""),"",IFERROR(INDEX(Deck!$H$1:$H$346,MATCH(1,INDEX((TRIM(SUBSTITUTE(SUBSTITUTE(Deck!$D$1:$D$346,"™",""),"®",""))=B19)*(Deck!$C$1:$C$346=C19)*(Deck!$F$1:$F$346=D19),0),0))*E19,"Introuvable"))</f>
        <v/>
      </c>
      <c r="G19" s="55" t="str">
        <f>IF(OR(B19="",C19="",D19=""),"",IFERROR(INDEX(Deck!$I$1:$I$346,MATCH(1,INDEX((TRIM(SUBSTITUTE(SUBSTITUTE(Deck!$D$1:$D$346,"™",""),"®",""))=B19)*(Deck!$C$1:$C$346=C19)*(Deck!$F$1:$F$346=D19),0),0))*E19,"Introuvable"))</f>
        <v/>
      </c>
      <c r="H19" s="55" t="str">
        <f>IF(OR(B19="",C19="",D19=""),"",IFERROR(INDEX(Deck!$J$1:$J$346,MATCH(1,INDEX((TRIM(SUBSTITUTE(SUBSTITUTE(Deck!$D$1:$D$346,"™",""),"®",""))=B19)*(Deck!$C$1:$C$346=C19)*(Deck!$F$1:$F$346=D19),0),0))*E19,"Introuvable"))</f>
        <v/>
      </c>
      <c r="I19" s="9"/>
      <c r="J19" s="180"/>
      <c r="K19" s="5" t="s">
        <v>108</v>
      </c>
      <c r="AB19" s="181"/>
    </row>
    <row r="20" spans="1:28" ht="15" customHeight="1">
      <c r="A20" s="9"/>
      <c r="B20" s="56"/>
      <c r="C20" s="56"/>
      <c r="D20" s="54"/>
      <c r="E20" s="166"/>
      <c r="F20" s="76" t="str">
        <f>IF(OR(B20="",C20="",D20=""),"",IFERROR(INDEX(Deck!$H$1:$H$346,MATCH(1,INDEX((TRIM(SUBSTITUTE(SUBSTITUTE(Deck!$D$1:$D$346,"™",""),"®",""))=B20)*(Deck!$C$1:$C$346=C20)*(Deck!$F$1:$F$346=D20),0),0))*E20,"Introuvable"))</f>
        <v/>
      </c>
      <c r="G20" s="55" t="str">
        <f>IF(OR(B20="",C20="",D20=""),"",IFERROR(INDEX(Deck!$I$1:$I$346,MATCH(1,INDEX((TRIM(SUBSTITUTE(SUBSTITUTE(Deck!$D$1:$D$346,"™",""),"®",""))=B20)*(Deck!$C$1:$C$346=C20)*(Deck!$F$1:$F$346=D20),0),0))*E20,"Introuvable"))</f>
        <v/>
      </c>
      <c r="H20" s="55" t="str">
        <f>IF(OR(B20="",C20="",D20=""),"",IFERROR(INDEX(Deck!$J$1:$J$346,MATCH(1,INDEX((TRIM(SUBSTITUTE(SUBSTITUTE(Deck!$D$1:$D$346,"™",""),"®",""))=B20)*(Deck!$C$1:$C$346=C20)*(Deck!$F$1:$F$346=D20),0),0))*E20,"Introuvable"))</f>
        <v/>
      </c>
      <c r="I20" s="9"/>
      <c r="J20" s="180"/>
      <c r="K20" s="186" t="s">
        <v>109</v>
      </c>
      <c r="L20" s="187"/>
      <c r="M20" s="187"/>
      <c r="N20" s="187"/>
      <c r="O20" s="187"/>
      <c r="P20" s="187"/>
      <c r="Q20" s="187"/>
      <c r="R20" s="187"/>
      <c r="S20" s="187"/>
      <c r="T20" s="187"/>
      <c r="U20" s="187"/>
      <c r="V20" s="187"/>
      <c r="W20" s="187"/>
      <c r="X20" s="187"/>
      <c r="Y20" s="187"/>
      <c r="AB20" s="181"/>
    </row>
    <row r="21" spans="1:28" ht="15" customHeight="1">
      <c r="A21" s="9"/>
      <c r="B21" s="56"/>
      <c r="C21" s="56"/>
      <c r="D21" s="54"/>
      <c r="E21" s="166"/>
      <c r="F21" s="76" t="str">
        <f>IF(OR(B21="",C21="",D21=""),"",IFERROR(INDEX(Deck!$H$1:$H$346,MATCH(1,INDEX((TRIM(SUBSTITUTE(SUBSTITUTE(Deck!$D$1:$D$346,"™",""),"®",""))=B21)*(Deck!$C$1:$C$346=C21)*(Deck!$F$1:$F$346=D21),0),0))*E21,"Introuvable"))</f>
        <v/>
      </c>
      <c r="G21" s="55" t="str">
        <f>IF(OR(B21="",C21="",D21=""),"",IFERROR(INDEX(Deck!$I$1:$I$346,MATCH(1,INDEX((TRIM(SUBSTITUTE(SUBSTITUTE(Deck!$D$1:$D$346,"™",""),"®",""))=B21)*(Deck!$C$1:$C$346=C21)*(Deck!$F$1:$F$346=D21),0),0))*E21,"Introuvable"))</f>
        <v/>
      </c>
      <c r="H21" s="55" t="str">
        <f>IF(OR(B21="",C21="",D21=""),"",IFERROR(INDEX(Deck!$J$1:$J$346,MATCH(1,INDEX((TRIM(SUBSTITUTE(SUBSTITUTE(Deck!$D$1:$D$346,"™",""),"®",""))=B21)*(Deck!$C$1:$C$346=C21)*(Deck!$F$1:$F$346=D21),0),0))*E21,"Introuvable"))</f>
        <v/>
      </c>
      <c r="I21" s="9"/>
      <c r="J21" s="180"/>
      <c r="AB21" s="181"/>
    </row>
    <row r="22" spans="1:28" ht="15" customHeight="1">
      <c r="A22" s="9"/>
      <c r="B22" s="56"/>
      <c r="C22" s="56"/>
      <c r="D22" s="54"/>
      <c r="E22" s="166"/>
      <c r="F22" s="76" t="str">
        <f>IF(OR(B22="",C22="",D22=""),"",IFERROR(INDEX(Deck!$H$1:$H$346,MATCH(1,INDEX((TRIM(SUBSTITUTE(SUBSTITUTE(Deck!$D$1:$D$346,"™",""),"®",""))=B22)*(Deck!$C$1:$C$346=C22)*(Deck!$F$1:$F$346=D22),0),0))*E22,"Introuvable"))</f>
        <v/>
      </c>
      <c r="G22" s="55" t="str">
        <f>IF(OR(B22="",C22="",D22=""),"",IFERROR(INDEX(Deck!$I$1:$I$346,MATCH(1,INDEX((TRIM(SUBSTITUTE(SUBSTITUTE(Deck!$D$1:$D$346,"™",""),"®",""))=B22)*(Deck!$C$1:$C$346=C22)*(Deck!$F$1:$F$346=D22),0),0))*E22,"Introuvable"))</f>
        <v/>
      </c>
      <c r="H22" s="55" t="str">
        <f>IF(OR(B22="",C22="",D22=""),"",IFERROR(INDEX(Deck!$J$1:$J$346,MATCH(1,INDEX((TRIM(SUBSTITUTE(SUBSTITUTE(Deck!$D$1:$D$346,"™",""),"®",""))=B22)*(Deck!$C$1:$C$346=C22)*(Deck!$F$1:$F$346=D22),0),0))*E22,"Introuvable"))</f>
        <v/>
      </c>
      <c r="I22" s="9"/>
      <c r="J22" s="180"/>
      <c r="K22" s="263" t="s">
        <v>110</v>
      </c>
      <c r="L22" s="263"/>
      <c r="M22" s="263"/>
      <c r="N22" s="263"/>
      <c r="O22" s="263"/>
      <c r="P22" s="263"/>
      <c r="Q22" s="263"/>
      <c r="R22" s="263"/>
      <c r="S22" s="263"/>
      <c r="T22" s="263"/>
      <c r="U22" s="263"/>
      <c r="V22" s="263"/>
      <c r="W22" s="263"/>
      <c r="X22" s="263"/>
      <c r="AB22" s="181"/>
    </row>
    <row r="23" spans="1:28" ht="15" customHeight="1">
      <c r="A23" s="9"/>
      <c r="B23" s="56"/>
      <c r="C23" s="56"/>
      <c r="D23" s="54"/>
      <c r="E23" s="166"/>
      <c r="F23" s="76" t="str">
        <f>IF(OR(B23="",C23="",D23=""),"",IFERROR(INDEX(Deck!$H$1:$H$346,MATCH(1,INDEX((TRIM(SUBSTITUTE(SUBSTITUTE(Deck!$D$1:$D$346,"™",""),"®",""))=B23)*(Deck!$C$1:$C$346=C23)*(Deck!$F$1:$F$346=D23),0),0))*E23,"Introuvable"))</f>
        <v/>
      </c>
      <c r="G23" s="55" t="str">
        <f>IF(OR(B23="",C23="",D23=""),"",IFERROR(INDEX(Deck!$I$1:$I$346,MATCH(1,INDEX((TRIM(SUBSTITUTE(SUBSTITUTE(Deck!$D$1:$D$346,"™",""),"®",""))=B23)*(Deck!$C$1:$C$346=C23)*(Deck!$F$1:$F$346=D23),0),0))*E23,"Introuvable"))</f>
        <v/>
      </c>
      <c r="H23" s="55" t="str">
        <f>IF(OR(B23="",C23="",D23=""),"",IFERROR(INDEX(Deck!$J$1:$J$346,MATCH(1,INDEX((TRIM(SUBSTITUTE(SUBSTITUTE(Deck!$D$1:$D$346,"™",""),"®",""))=B23)*(Deck!$C$1:$C$346=C23)*(Deck!$F$1:$F$346=D23),0),0))*E23,"Introuvable"))</f>
        <v/>
      </c>
      <c r="I23" s="9"/>
      <c r="J23" s="180"/>
      <c r="K23" s="263"/>
      <c r="L23" s="263"/>
      <c r="M23" s="263"/>
      <c r="N23" s="263"/>
      <c r="O23" s="263"/>
      <c r="P23" s="263"/>
      <c r="Q23" s="263"/>
      <c r="R23" s="263"/>
      <c r="S23" s="263"/>
      <c r="T23" s="263"/>
      <c r="U23" s="263"/>
      <c r="V23" s="263"/>
      <c r="W23" s="263"/>
      <c r="X23" s="263"/>
      <c r="AB23" s="181"/>
    </row>
    <row r="24" spans="1:28" ht="15" customHeight="1">
      <c r="A24" s="9"/>
      <c r="B24" s="56"/>
      <c r="C24" s="56"/>
      <c r="D24" s="54"/>
      <c r="E24" s="166"/>
      <c r="F24" s="76" t="str">
        <f>IF(OR(B24="",C24="",D24=""),"",IFERROR(INDEX(Deck!$H$1:$H$346,MATCH(1,INDEX((TRIM(SUBSTITUTE(SUBSTITUTE(Deck!$D$1:$D$346,"™",""),"®",""))=B24)*(Deck!$C$1:$C$346=C24)*(Deck!$F$1:$F$346=D24),0),0))*E24,"Introuvable"))</f>
        <v/>
      </c>
      <c r="G24" s="55" t="str">
        <f>IF(OR(B24="",C24="",D24=""),"",IFERROR(INDEX(Deck!$I$1:$I$346,MATCH(1,INDEX((TRIM(SUBSTITUTE(SUBSTITUTE(Deck!$D$1:$D$346,"™",""),"®",""))=B24)*(Deck!$C$1:$C$346=C24)*(Deck!$F$1:$F$346=D24),0),0))*E24,"Introuvable"))</f>
        <v/>
      </c>
      <c r="H24" s="55" t="str">
        <f>IF(OR(B24="",C24="",D24=""),"",IFERROR(INDEX(Deck!$J$1:$J$346,MATCH(1,INDEX((TRIM(SUBSTITUTE(SUBSTITUTE(Deck!$D$1:$D$346,"™",""),"®",""))=B24)*(Deck!$C$1:$C$346=C24)*(Deck!$F$1:$F$346=D24),0),0))*E24,"Introuvable"))</f>
        <v/>
      </c>
      <c r="I24" s="9"/>
      <c r="J24" s="180"/>
      <c r="K24" s="263"/>
      <c r="L24" s="263"/>
      <c r="M24" s="263"/>
      <c r="N24" s="263"/>
      <c r="O24" s="263"/>
      <c r="P24" s="263"/>
      <c r="Q24" s="263"/>
      <c r="R24" s="263"/>
      <c r="S24" s="263"/>
      <c r="T24" s="263"/>
      <c r="U24" s="263"/>
      <c r="V24" s="263"/>
      <c r="W24" s="263"/>
      <c r="X24" s="263"/>
      <c r="AB24" s="181"/>
    </row>
    <row r="25" spans="1:28" ht="15" customHeight="1">
      <c r="A25" s="9"/>
      <c r="B25" s="56"/>
      <c r="C25" s="56"/>
      <c r="D25" s="54"/>
      <c r="E25" s="166"/>
      <c r="F25" s="76" t="str">
        <f>IF(OR(B25="",C25="",D25=""),"",IFERROR(INDEX(Deck!$H$1:$H$346,MATCH(1,INDEX((TRIM(SUBSTITUTE(SUBSTITUTE(Deck!$D$1:$D$346,"™",""),"®",""))=B25)*(Deck!$C$1:$C$346=C25)*(Deck!$F$1:$F$346=D25),0),0))*E25,"Introuvable"))</f>
        <v/>
      </c>
      <c r="G25" s="55" t="str">
        <f>IF(OR(B25="",C25="",D25=""),"",IFERROR(INDEX(Deck!$I$1:$I$346,MATCH(1,INDEX((TRIM(SUBSTITUTE(SUBSTITUTE(Deck!$D$1:$D$346,"™",""),"®",""))=B25)*(Deck!$C$1:$C$346=C25)*(Deck!$F$1:$F$346=D25),0),0))*E25,"Introuvable"))</f>
        <v/>
      </c>
      <c r="H25" s="55" t="str">
        <f>IF(OR(B25="",C25="",D25=""),"",IFERROR(INDEX(Deck!$J$1:$J$346,MATCH(1,INDEX((TRIM(SUBSTITUTE(SUBSTITUTE(Deck!$D$1:$D$346,"™",""),"®",""))=B25)*(Deck!$C$1:$C$346=C25)*(Deck!$F$1:$F$346=D25),0),0))*E25,"Introuvable"))</f>
        <v/>
      </c>
      <c r="I25" s="9"/>
      <c r="J25" s="182"/>
      <c r="K25" s="264"/>
      <c r="L25" s="264"/>
      <c r="M25" s="264"/>
      <c r="N25" s="264"/>
      <c r="O25" s="264"/>
      <c r="P25" s="264"/>
      <c r="Q25" s="264"/>
      <c r="R25" s="264"/>
      <c r="S25" s="264"/>
      <c r="T25" s="264"/>
      <c r="U25" s="264"/>
      <c r="V25" s="264"/>
      <c r="W25" s="264"/>
      <c r="X25" s="264"/>
      <c r="Y25" s="192"/>
      <c r="Z25" s="192"/>
      <c r="AA25" s="192"/>
      <c r="AB25" s="183"/>
    </row>
    <row r="26" spans="1:28" ht="15" customHeight="1">
      <c r="A26" s="9"/>
      <c r="B26" s="56"/>
      <c r="C26" s="56"/>
      <c r="D26" s="54"/>
      <c r="E26" s="166"/>
      <c r="F26" s="76" t="str">
        <f>IF(OR(B26="",C26="",D26=""),"",IFERROR(INDEX(Deck!$H$1:$H$346,MATCH(1,INDEX((TRIM(SUBSTITUTE(SUBSTITUTE(Deck!$D$1:$D$346,"™",""),"®",""))=B26)*(Deck!$C$1:$C$346=C26)*(Deck!$F$1:$F$346=D26),0),0))*E26,"Introuvable"))</f>
        <v/>
      </c>
      <c r="G26" s="55" t="str">
        <f>IF(OR(B26="",C26="",D26=""),"",IFERROR(INDEX(Deck!$I$1:$I$346,MATCH(1,INDEX((TRIM(SUBSTITUTE(SUBSTITUTE(Deck!$D$1:$D$346,"™",""),"®",""))=B26)*(Deck!$C$1:$C$346=C26)*(Deck!$F$1:$F$346=D26),0),0))*E26,"Introuvable"))</f>
        <v/>
      </c>
      <c r="H26" s="55" t="str">
        <f>IF(OR(B26="",C26="",D26=""),"",IFERROR(INDEX(Deck!$J$1:$J$346,MATCH(1,INDEX((TRIM(SUBSTITUTE(SUBSTITUTE(Deck!$D$1:$D$346,"™",""),"®",""))=B26)*(Deck!$C$1:$C$346=C26)*(Deck!$F$1:$F$346=D26),0),0))*E26,"Introuvable"))</f>
        <v/>
      </c>
      <c r="I26" s="9"/>
      <c r="O26" s="9"/>
      <c r="P26" s="9"/>
      <c r="Q26" s="9"/>
      <c r="R26" s="9"/>
      <c r="S26" s="9"/>
      <c r="T26" s="9"/>
    </row>
    <row r="27" spans="1:28" ht="15" customHeight="1">
      <c r="A27" s="9"/>
      <c r="B27" s="56"/>
      <c r="C27" s="56"/>
      <c r="D27" s="54"/>
      <c r="E27" s="166"/>
      <c r="F27" s="76" t="str">
        <f>IF(OR(B27="",C27="",D27=""),"",IFERROR(INDEX(Deck!$H$1:$H$346,MATCH(1,INDEX((TRIM(SUBSTITUTE(SUBSTITUTE(Deck!$D$1:$D$346,"™",""),"®",""))=B27)*(Deck!$C$1:$C$346=C27)*(Deck!$F$1:$F$346=D27),0),0))*E27,"Introuvable"))</f>
        <v/>
      </c>
      <c r="G27" s="55" t="str">
        <f>IF(OR(B27="",C27="",D27=""),"",IFERROR(INDEX(Deck!$I$1:$I$346,MATCH(1,INDEX((TRIM(SUBSTITUTE(SUBSTITUTE(Deck!$D$1:$D$346,"™",""),"®",""))=B27)*(Deck!$C$1:$C$346=C27)*(Deck!$F$1:$F$346=D27),0),0))*E27,"Introuvable"))</f>
        <v/>
      </c>
      <c r="H27" s="55" t="str">
        <f>IF(OR(B27="",C27="",D27=""),"",IFERROR(INDEX(Deck!$J$1:$J$346,MATCH(1,INDEX((TRIM(SUBSTITUTE(SUBSTITUTE(Deck!$D$1:$D$346,"™",""),"®",""))=B27)*(Deck!$C$1:$C$346=C27)*(Deck!$F$1:$F$346=D27),0),0))*E27,"Introuvable"))</f>
        <v/>
      </c>
      <c r="I27" s="9"/>
      <c r="O27" s="9"/>
      <c r="P27" s="9"/>
      <c r="Q27" s="9"/>
      <c r="R27" s="9"/>
      <c r="S27" s="9"/>
      <c r="T27" s="9"/>
    </row>
    <row r="28" spans="1:28" ht="15" customHeight="1">
      <c r="A28" s="9"/>
      <c r="B28" s="56"/>
      <c r="C28" s="56"/>
      <c r="D28" s="54"/>
      <c r="E28" s="166"/>
      <c r="F28" s="76" t="str">
        <f>IF(OR(B28="",C28="",D28=""),"",IFERROR(INDEX(Deck!$H$1:$H$346,MATCH(1,INDEX((TRIM(SUBSTITUTE(SUBSTITUTE(Deck!$D$1:$D$346,"™",""),"®",""))=B28)*(Deck!$C$1:$C$346=C28)*(Deck!$F$1:$F$346=D28),0),0))*E28,"Introuvable"))</f>
        <v/>
      </c>
      <c r="G28" s="55" t="str">
        <f>IF(OR(B28="",C28="",D28=""),"",IFERROR(INDEX(Deck!$I$1:$I$346,MATCH(1,INDEX((TRIM(SUBSTITUTE(SUBSTITUTE(Deck!$D$1:$D$346,"™",""),"®",""))=B28)*(Deck!$C$1:$C$346=C28)*(Deck!$F$1:$F$346=D28),0),0))*E28,"Introuvable"))</f>
        <v/>
      </c>
      <c r="H28" s="55" t="str">
        <f>IF(OR(B28="",C28="",D28=""),"",IFERROR(INDEX(Deck!$J$1:$J$346,MATCH(1,INDEX((TRIM(SUBSTITUTE(SUBSTITUTE(Deck!$D$1:$D$346,"™",""),"®",""))=B28)*(Deck!$C$1:$C$346=C28)*(Deck!$F$1:$F$346=D28),0),0))*E28,"Introuvable"))</f>
        <v/>
      </c>
      <c r="I28" s="9"/>
      <c r="O28" s="9"/>
      <c r="Q28" s="9"/>
      <c r="R28" s="9"/>
      <c r="S28" s="9"/>
      <c r="T28" s="9"/>
    </row>
    <row r="29" spans="1:28" ht="15" customHeight="1">
      <c r="A29" s="9"/>
      <c r="B29" s="48"/>
      <c r="C29" s="48"/>
      <c r="D29" s="9"/>
      <c r="E29" s="165"/>
      <c r="F29" s="9"/>
      <c r="G29" s="9"/>
      <c r="H29" s="9"/>
      <c r="I29" s="9"/>
      <c r="O29" s="9"/>
      <c r="Q29" s="9"/>
      <c r="R29" s="9"/>
      <c r="S29" s="9"/>
      <c r="T29" s="9"/>
    </row>
    <row r="30" spans="1:28" ht="15" customHeight="1">
      <c r="A30" s="9"/>
      <c r="I30" s="9"/>
      <c r="O30" s="9"/>
      <c r="Q30" s="9"/>
      <c r="R30" s="9"/>
      <c r="T30" s="9"/>
    </row>
    <row r="31" spans="1:28" ht="15" customHeight="1">
      <c r="I31" s="9"/>
      <c r="O31" s="9"/>
      <c r="T31" s="9"/>
    </row>
    <row r="32" spans="1:28" ht="15" customHeight="1">
      <c r="I32" s="9"/>
      <c r="O32" s="9"/>
      <c r="T32" s="9"/>
    </row>
    <row r="33" spans="1:20">
      <c r="I33" s="9"/>
      <c r="O33" s="9"/>
      <c r="T33" s="9"/>
    </row>
    <row r="34" spans="1:20">
      <c r="I34" s="9"/>
      <c r="O34" s="9"/>
      <c r="T34" s="9"/>
    </row>
    <row r="35" spans="1:20">
      <c r="I35" s="9"/>
      <c r="O35" s="9"/>
      <c r="T35" s="9"/>
    </row>
    <row r="36" spans="1:20">
      <c r="I36" s="9"/>
      <c r="O36" s="9"/>
      <c r="T36" s="9"/>
    </row>
    <row r="37" spans="1:20">
      <c r="I37" s="9"/>
      <c r="O37" s="9"/>
      <c r="T37" s="9"/>
    </row>
    <row r="38" spans="1:20">
      <c r="I38" s="9"/>
      <c r="O38" s="9"/>
      <c r="T38" s="9"/>
    </row>
    <row r="39" spans="1:20">
      <c r="I39" s="9"/>
      <c r="O39" s="9"/>
      <c r="T39" s="9"/>
    </row>
    <row r="40" spans="1:20">
      <c r="I40" s="9"/>
      <c r="O40" s="9"/>
      <c r="T40" s="9"/>
    </row>
    <row r="41" spans="1:20">
      <c r="I41" s="9"/>
      <c r="O41" s="9"/>
      <c r="T41" s="9"/>
    </row>
    <row r="42" spans="1:20">
      <c r="B42" s="48"/>
      <c r="C42" s="48"/>
      <c r="D42" s="9"/>
      <c r="E42" s="165"/>
      <c r="F42" s="9"/>
      <c r="G42" s="9"/>
      <c r="H42" s="9"/>
      <c r="I42" s="9"/>
      <c r="O42" s="9"/>
      <c r="T42" s="9"/>
    </row>
    <row r="43" spans="1:20">
      <c r="A43" s="9"/>
      <c r="B43" s="48"/>
      <c r="C43" s="48"/>
      <c r="D43" s="9"/>
      <c r="E43" s="165"/>
      <c r="F43" s="9"/>
      <c r="G43" s="9"/>
      <c r="H43" s="9"/>
      <c r="I43" s="9"/>
      <c r="O43" s="9"/>
      <c r="T43" s="9"/>
    </row>
    <row r="44" spans="1:20">
      <c r="A44" s="9"/>
      <c r="B44" s="48"/>
      <c r="C44" s="48"/>
      <c r="D44" s="9"/>
      <c r="E44" s="165"/>
      <c r="F44" s="9"/>
      <c r="G44" s="9"/>
      <c r="H44" s="9"/>
      <c r="I44" s="9"/>
      <c r="O44" s="9"/>
      <c r="T44" s="9"/>
    </row>
    <row r="45" spans="1:20">
      <c r="A45" s="9"/>
      <c r="B45" s="48"/>
      <c r="C45" s="48"/>
      <c r="D45" s="9"/>
      <c r="E45" s="165"/>
      <c r="F45" s="9"/>
      <c r="G45" s="9"/>
      <c r="H45" s="9"/>
      <c r="I45" s="9"/>
      <c r="O45" s="9"/>
      <c r="T45" s="9"/>
    </row>
    <row r="46" spans="1:20">
      <c r="A46" s="9"/>
      <c r="B46" s="48"/>
      <c r="C46" s="48"/>
      <c r="F46" s="9"/>
      <c r="G46" s="9"/>
      <c r="H46" s="9"/>
      <c r="I46" s="9"/>
      <c r="O46" s="9"/>
      <c r="T46" s="9"/>
    </row>
    <row r="47" spans="1:20">
      <c r="B47" s="48"/>
      <c r="C47" s="48"/>
      <c r="I47" s="9"/>
      <c r="O47" s="9"/>
      <c r="T47" s="9"/>
    </row>
    <row r="48" spans="1:20">
      <c r="I48" s="9"/>
      <c r="O48" s="9"/>
      <c r="T48" s="9"/>
    </row>
    <row r="49" spans="15:20">
      <c r="O49" s="9"/>
      <c r="T49" s="9"/>
    </row>
  </sheetData>
  <sheetProtection algorithmName="SHA-512" hashValue="JqUXg5vbUdEVl/cWVN1/MsuVGh/5WBWsDUC8m0eFTsF1Jtl8ZK5UFSxSmLCiGCaXaXraLqKX2tbNDNwsbWedkw==" saltValue="uZqR0lGHkIUKOweIw+oRQg==" spinCount="100000" sheet="1" objects="1" scenarios="1"/>
  <mergeCells count="5">
    <mergeCell ref="C2:D2"/>
    <mergeCell ref="R2:U2"/>
    <mergeCell ref="K3:L4"/>
    <mergeCell ref="B11:D11"/>
    <mergeCell ref="K22:X25"/>
  </mergeCells>
  <conditionalFormatting sqref="D15:D28">
    <cfRule type="expression" dxfId="1" priority="1">
      <formula>AND($D15&lt;&gt;"",OR(ISNA(MATCH($C15,$R$3:$U$3,0)),ISNA(MATCH($D15,OFFSET($R$5,0,IFERROR(MATCH($C15,$R$3:$U$3,0)-1,0),7,1),0))))</formula>
    </cfRule>
  </conditionalFormatting>
  <dataValidations count="4">
    <dataValidation type="list" allowBlank="1" showInputMessage="1" showErrorMessage="1" errorTitle="Invalid length" error="Pick a length available for the selected profile in column C." sqref="D15:D28" xr:uid="{49803C0B-2BBE-46CE-A44D-6429A3BCBD0C}">
      <formula1>OFFSET($R$4,0,IFERROR(MATCH(C15,$R$3:$U$3,0)-1,0),IF(ISNUMBER(MATCH(C15,$R$3:$U$3,0)),COUNTA(OFFSET($R$5,0,MATCH(C15,$R$3:$U$3,0)-1,7,1)),0)+1,1)</formula1>
    </dataValidation>
    <dataValidation type="list" allowBlank="1" showInputMessage="1" showErrorMessage="1" sqref="C15:C28" xr:uid="{245C0575-ABE3-40E5-8FD7-7316B22972ED}">
      <formula1>$Q$5:$Q$8</formula1>
    </dataValidation>
    <dataValidation allowBlank="1" showInputMessage="1" showErrorMessage="1" promptTitle="CHOOSE" sqref="P4 P7:P9" xr:uid="{E93BB720-4DCC-4B3A-AE2B-255BD1C7BCB3}"/>
    <dataValidation type="list" allowBlank="1" showInputMessage="1" showErrorMessage="1" sqref="B15:B28" xr:uid="{51FE6F61-A82F-4C44-A083-363A6F558D0B}">
      <formula1>$P$5:$P$6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1E12-A852-4939-9E3F-47E31E8EF88B}">
  <sheetPr>
    <tabColor rgb="FF92D050"/>
  </sheetPr>
  <dimension ref="A1:AK55"/>
  <sheetViews>
    <sheetView showGridLines="0" workbookViewId="0">
      <selection activeCell="M33" sqref="M33"/>
    </sheetView>
  </sheetViews>
  <sheetFormatPr defaultRowHeight="15" customHeight="1"/>
  <cols>
    <col min="1" max="1" width="8.85546875" customWidth="1"/>
    <col min="2" max="2" width="28.85546875" style="5" customWidth="1"/>
    <col min="3" max="3" width="16.7109375" style="5" customWidth="1"/>
    <col min="4" max="4" width="11.28515625" customWidth="1"/>
    <col min="5" max="5" width="9" style="168" customWidth="1"/>
    <col min="6" max="6" width="13.7109375" customWidth="1"/>
    <col min="7" max="7" width="8.28515625" hidden="1" customWidth="1"/>
    <col min="8" max="9" width="10" hidden="1" customWidth="1"/>
    <col min="10" max="11" width="4" customWidth="1"/>
    <col min="12" max="12" width="6.5703125" customWidth="1"/>
    <col min="13" max="13" width="21.140625" customWidth="1"/>
    <col min="14" max="14" width="27.5703125" customWidth="1"/>
    <col min="15" max="15" width="20.42578125" customWidth="1"/>
    <col min="16" max="16" width="8.28515625" customWidth="1"/>
    <col min="17" max="17" width="21.28515625" customWidth="1"/>
    <col min="18" max="18" width="18.7109375" hidden="1" customWidth="1"/>
    <col min="19" max="19" width="16" hidden="1" customWidth="1"/>
    <col min="20" max="20" width="19.28515625" hidden="1" customWidth="1"/>
    <col min="21" max="21" width="16" hidden="1" customWidth="1"/>
    <col min="22" max="22" width="14.7109375" hidden="1" customWidth="1"/>
    <col min="23" max="23" width="15.85546875" hidden="1" customWidth="1"/>
    <col min="24" max="24" width="8.85546875" hidden="1" customWidth="1"/>
    <col min="25" max="28" width="0" hidden="1" customWidth="1"/>
    <col min="30" max="30" width="21.7109375" hidden="1" customWidth="1"/>
    <col min="31" max="31" width="18.42578125" hidden="1" customWidth="1"/>
    <col min="32" max="32" width="16.5703125" hidden="1" customWidth="1"/>
    <col min="33" max="33" width="18" hidden="1" customWidth="1"/>
    <col min="34" max="35" width="0" hidden="1" customWidth="1"/>
  </cols>
  <sheetData>
    <row r="1" spans="1:37" ht="14.45" customHeight="1">
      <c r="A1" s="9"/>
      <c r="B1" s="48"/>
      <c r="C1" s="48"/>
      <c r="D1" s="9"/>
      <c r="E1" s="165"/>
      <c r="F1" s="9"/>
      <c r="G1" s="9"/>
      <c r="H1" s="9"/>
      <c r="I1" s="9"/>
      <c r="J1" s="9"/>
      <c r="N1" s="190"/>
      <c r="Q1" s="9"/>
      <c r="R1" s="9"/>
      <c r="S1" s="9"/>
      <c r="T1" s="9"/>
      <c r="U1" s="9"/>
      <c r="V1" s="9"/>
    </row>
    <row r="2" spans="1:37" ht="28.9" customHeight="1">
      <c r="A2" s="9"/>
      <c r="B2" s="173" t="s">
        <v>111</v>
      </c>
      <c r="C2" s="49"/>
      <c r="D2" s="9"/>
      <c r="E2" s="165"/>
      <c r="F2" s="9"/>
      <c r="G2" s="9"/>
      <c r="H2" s="9"/>
      <c r="I2" s="9"/>
      <c r="J2" s="9"/>
      <c r="K2" s="223"/>
      <c r="L2" s="223"/>
      <c r="M2" s="225" t="s">
        <v>82</v>
      </c>
      <c r="N2" s="225"/>
      <c r="O2" s="223"/>
      <c r="P2" s="222"/>
      <c r="Q2" s="168"/>
      <c r="R2" s="168"/>
      <c r="S2" s="168"/>
      <c r="T2" s="168"/>
      <c r="U2" s="168"/>
      <c r="V2" s="168"/>
      <c r="W2" s="168"/>
      <c r="X2" s="168"/>
      <c r="Y2" s="168"/>
      <c r="Z2" s="168"/>
      <c r="AA2" s="168"/>
      <c r="AB2" s="168"/>
      <c r="AC2" s="9"/>
      <c r="AD2" s="9"/>
      <c r="AE2" s="9"/>
      <c r="AF2" s="261" t="s">
        <v>81</v>
      </c>
      <c r="AG2" s="261"/>
      <c r="AH2" s="261"/>
      <c r="AI2" s="261"/>
    </row>
    <row r="3" spans="1:37" ht="16.149999999999999" thickBot="1">
      <c r="A3" s="9"/>
      <c r="B3" s="170" t="s">
        <v>112</v>
      </c>
      <c r="C3" s="174"/>
      <c r="D3" s="175"/>
      <c r="E3" s="167"/>
      <c r="F3" s="9"/>
      <c r="G3" s="9"/>
      <c r="H3" s="9"/>
      <c r="I3" s="9"/>
      <c r="J3" s="9"/>
      <c r="K3" s="223"/>
      <c r="L3" s="223"/>
      <c r="M3" s="226"/>
      <c r="N3" s="227" t="s">
        <v>86</v>
      </c>
      <c r="O3" s="169">
        <v>1</v>
      </c>
      <c r="P3" s="222"/>
      <c r="Q3" s="168"/>
      <c r="R3" s="168"/>
      <c r="S3" s="168"/>
      <c r="T3" s="168"/>
      <c r="U3" s="168"/>
      <c r="V3" s="168"/>
      <c r="W3" s="168"/>
      <c r="X3" s="168"/>
      <c r="Y3" s="168"/>
      <c r="Z3" s="168"/>
      <c r="AA3" s="168"/>
      <c r="AB3" s="168"/>
      <c r="AC3" s="9"/>
      <c r="AD3" s="50" t="s">
        <v>83</v>
      </c>
      <c r="AE3" s="50" t="s">
        <v>84</v>
      </c>
      <c r="AF3" s="50" t="s">
        <v>6</v>
      </c>
      <c r="AG3" s="50" t="s">
        <v>7</v>
      </c>
      <c r="AH3" s="50" t="s">
        <v>8</v>
      </c>
      <c r="AI3" s="50" t="s">
        <v>9</v>
      </c>
    </row>
    <row r="4" spans="1:37" ht="15" customHeight="1" thickBot="1">
      <c r="A4" s="9"/>
      <c r="B4" s="208"/>
      <c r="C4" s="209"/>
      <c r="D4" s="210"/>
      <c r="E4" s="165"/>
      <c r="F4" s="9"/>
      <c r="G4" s="9"/>
      <c r="H4" s="9"/>
      <c r="I4" s="9"/>
      <c r="J4" s="9"/>
      <c r="K4" s="223"/>
      <c r="L4" s="223"/>
      <c r="M4" s="231" t="s">
        <v>88</v>
      </c>
      <c r="N4" s="232"/>
      <c r="O4" s="75" t="s">
        <v>89</v>
      </c>
      <c r="P4" s="222"/>
      <c r="Q4" s="168"/>
      <c r="R4" s="168"/>
      <c r="S4" s="168"/>
      <c r="T4" s="168"/>
      <c r="U4" s="168"/>
      <c r="V4" s="168"/>
      <c r="W4" s="168"/>
      <c r="X4" s="168"/>
      <c r="Y4" s="168"/>
      <c r="Z4" s="168"/>
      <c r="AA4" s="168"/>
      <c r="AB4" s="168"/>
      <c r="AC4" s="9"/>
      <c r="AD4" s="9"/>
      <c r="AE4" s="9"/>
      <c r="AF4" s="48"/>
      <c r="AG4" s="48"/>
      <c r="AH4" s="48"/>
      <c r="AI4" s="48"/>
    </row>
    <row r="5" spans="1:37" ht="15" customHeight="1" thickBot="1">
      <c r="A5" s="9"/>
      <c r="B5" s="45" t="s">
        <v>85</v>
      </c>
      <c r="C5" s="2"/>
      <c r="D5" s="211">
        <f>SUM(E16:E51)</f>
        <v>0</v>
      </c>
      <c r="E5" s="165"/>
      <c r="F5" s="9"/>
      <c r="G5" s="9"/>
      <c r="H5" s="9"/>
      <c r="I5" s="9"/>
      <c r="J5" s="9"/>
      <c r="K5" s="223"/>
      <c r="L5" s="245"/>
      <c r="M5" s="246" t="s">
        <v>90</v>
      </c>
      <c r="N5" s="257" t="s">
        <v>113</v>
      </c>
      <c r="O5" s="249">
        <f>ROUND(SUMIFS($H$16:$H$51,$C$16:$C$51,"GROOVED EDGE",$I$16:$I$51,"COMPOSITE")/55*$O$3,0)</f>
        <v>0</v>
      </c>
      <c r="P5" s="222"/>
      <c r="Q5" s="168"/>
      <c r="R5" s="168"/>
      <c r="S5" s="168"/>
      <c r="T5" s="168"/>
      <c r="U5" s="168"/>
      <c r="V5" s="168"/>
      <c r="W5" s="168"/>
      <c r="X5" s="168"/>
      <c r="Y5" s="168"/>
      <c r="Z5" s="168"/>
      <c r="AA5" s="168"/>
      <c r="AB5" s="168"/>
      <c r="AC5" s="9"/>
      <c r="AD5" s="9" t="s">
        <v>42</v>
      </c>
      <c r="AE5" s="9" t="s">
        <v>6</v>
      </c>
      <c r="AF5" s="48">
        <v>12</v>
      </c>
      <c r="AG5" s="48">
        <v>16</v>
      </c>
      <c r="AH5" s="48">
        <v>12</v>
      </c>
      <c r="AI5" s="48">
        <v>12</v>
      </c>
    </row>
    <row r="6" spans="1:37" ht="15" customHeight="1">
      <c r="A6" s="9"/>
      <c r="B6" s="215"/>
      <c r="C6" s="74"/>
      <c r="D6" s="211"/>
      <c r="E6" s="165"/>
      <c r="F6" s="9"/>
      <c r="G6" s="9"/>
      <c r="H6" s="9"/>
      <c r="I6" s="9"/>
      <c r="J6" s="9"/>
      <c r="K6" s="223"/>
      <c r="L6" s="228"/>
      <c r="M6" s="229" t="s">
        <v>92</v>
      </c>
      <c r="N6" s="229"/>
      <c r="O6" s="238">
        <f>ROUND((SUMIFS($H$16:$H$51,$C$16:$C$51,"SQUARE EDGE",$I$16:$I$51,"COMPOSITE"))/100*$O$3,0)</f>
        <v>0</v>
      </c>
      <c r="P6" s="222"/>
      <c r="Q6" s="168"/>
      <c r="R6" s="168"/>
      <c r="S6" s="168"/>
      <c r="T6" s="168"/>
      <c r="U6" s="168"/>
      <c r="V6" s="168"/>
      <c r="W6" s="168"/>
      <c r="X6" s="168"/>
      <c r="Y6" s="168"/>
      <c r="Z6" s="168"/>
      <c r="AA6" s="168"/>
      <c r="AB6" s="168"/>
      <c r="AC6" s="9"/>
      <c r="AD6" s="9" t="s">
        <v>43</v>
      </c>
      <c r="AE6" s="9" t="s">
        <v>7</v>
      </c>
      <c r="AF6" s="48">
        <v>16</v>
      </c>
      <c r="AG6" s="48">
        <v>20</v>
      </c>
      <c r="AH6" s="48"/>
      <c r="AI6" s="9"/>
    </row>
    <row r="7" spans="1:37" ht="15" customHeight="1" thickBot="1">
      <c r="A7" s="9"/>
      <c r="B7" s="46" t="s">
        <v>87</v>
      </c>
      <c r="C7" s="163"/>
      <c r="D7" s="212">
        <f>SUM(F16:F51)</f>
        <v>0</v>
      </c>
      <c r="E7" s="165"/>
      <c r="F7" s="9"/>
      <c r="G7" s="9"/>
      <c r="H7" s="9"/>
      <c r="I7" s="9"/>
      <c r="J7" s="9"/>
      <c r="K7" s="223"/>
      <c r="L7" s="233" t="s">
        <v>93</v>
      </c>
      <c r="M7" s="234" t="s">
        <v>94</v>
      </c>
      <c r="N7" s="235"/>
      <c r="O7" s="236">
        <f>ROUND((SUMIFS($G$16:$G$51,$C$16:$C$51,"SQUARE EDGE",$I$16:$I$51,"COMPOSITE"))/100*$O$3,0)</f>
        <v>0</v>
      </c>
      <c r="P7" s="222"/>
      <c r="Q7" s="168"/>
      <c r="R7" s="168"/>
      <c r="S7" s="168"/>
      <c r="T7" s="168"/>
      <c r="U7" s="168"/>
      <c r="V7" s="168"/>
      <c r="W7" s="168"/>
      <c r="X7" s="168"/>
      <c r="Y7" s="168"/>
      <c r="Z7" s="168"/>
      <c r="AA7" s="168"/>
      <c r="AB7" s="168"/>
      <c r="AC7" s="9"/>
      <c r="AD7" s="9" t="s">
        <v>44</v>
      </c>
      <c r="AE7" s="9" t="s">
        <v>8</v>
      </c>
      <c r="AF7" s="48">
        <v>20</v>
      </c>
      <c r="AG7" s="48"/>
      <c r="AH7" s="48"/>
      <c r="AI7" s="9"/>
    </row>
    <row r="8" spans="1:37" ht="15" customHeight="1">
      <c r="A8" s="9"/>
      <c r="B8" s="215"/>
      <c r="C8" s="74"/>
      <c r="D8" s="211"/>
      <c r="E8" s="165"/>
      <c r="F8" s="9"/>
      <c r="G8" s="9"/>
      <c r="H8" s="9"/>
      <c r="I8" s="9"/>
      <c r="J8" s="9"/>
      <c r="K8" s="223"/>
      <c r="L8" s="237"/>
      <c r="M8" s="229" t="s">
        <v>97</v>
      </c>
      <c r="N8" s="229"/>
      <c r="O8" s="238">
        <f>ROUND((SUMIFS($G$16:$G$51,$C$16:$C$51,"RISER",$I$16:$I$51,"COMPOSITE")+SUMIFS($G$16:$G$51,$C$16:$C$51,"FASCIA",$I$16:$I$51,"COMPOSITE"))/50*$O$3,0)</f>
        <v>0</v>
      </c>
      <c r="P8" s="222"/>
      <c r="Q8" s="168"/>
      <c r="R8" s="168"/>
      <c r="S8" s="168"/>
      <c r="T8" s="168"/>
      <c r="U8" s="168"/>
      <c r="V8" s="168"/>
      <c r="W8" s="168"/>
      <c r="X8" s="168"/>
      <c r="Y8" s="168"/>
      <c r="Z8" s="168"/>
      <c r="AA8" s="168"/>
      <c r="AB8" s="168"/>
      <c r="AC8" s="9"/>
      <c r="AD8" s="9" t="s">
        <v>45</v>
      </c>
      <c r="AE8" s="9" t="s">
        <v>9</v>
      </c>
      <c r="AF8" s="9"/>
      <c r="AG8" s="9"/>
      <c r="AH8" s="9"/>
    </row>
    <row r="9" spans="1:37" ht="15" customHeight="1" thickBot="1">
      <c r="A9" s="9"/>
      <c r="B9" s="47" t="s">
        <v>91</v>
      </c>
      <c r="C9" s="164"/>
      <c r="D9" s="213">
        <f>D7/43500</f>
        <v>0</v>
      </c>
      <c r="E9" s="165"/>
      <c r="F9" s="9"/>
      <c r="G9" s="9"/>
      <c r="H9" s="9"/>
      <c r="I9" s="9"/>
      <c r="J9" s="9"/>
      <c r="K9" s="223"/>
      <c r="L9" s="239" t="s">
        <v>93</v>
      </c>
      <c r="M9" s="240" t="s">
        <v>99</v>
      </c>
      <c r="N9" s="240"/>
      <c r="O9" s="241">
        <f>ROUND((SUMIFS($G$16:$G$51,$C$16:$C$51,"RISER",$I$16:$I$51,"COMPOSITE")+SUMIFS($G$16:$G$51,$C$16:$C$51,"FASCIA",$I$16:$I$51,"COMPOSITE"))/100*$O$3,0)</f>
        <v>0</v>
      </c>
      <c r="P9" s="222"/>
      <c r="Q9" s="168"/>
      <c r="R9" s="168"/>
      <c r="S9" s="168"/>
      <c r="T9" s="168"/>
      <c r="U9" s="168"/>
      <c r="V9" s="168"/>
      <c r="W9" s="168"/>
      <c r="X9" s="168"/>
      <c r="Y9" s="168"/>
      <c r="Z9" s="168"/>
      <c r="AA9" s="168"/>
      <c r="AB9" s="168"/>
      <c r="AC9" s="9"/>
      <c r="AD9" s="9" t="s">
        <v>46</v>
      </c>
      <c r="AE9" s="9"/>
      <c r="AG9" s="9"/>
      <c r="AH9" s="9"/>
    </row>
    <row r="10" spans="1:37" ht="15" customHeight="1" thickBot="1">
      <c r="A10" s="9"/>
      <c r="B10" s="215"/>
      <c r="C10" s="74"/>
      <c r="D10" s="214"/>
      <c r="E10" s="165"/>
      <c r="F10" s="9"/>
      <c r="G10" s="9"/>
      <c r="H10" s="9"/>
      <c r="I10" s="9"/>
      <c r="J10" s="9"/>
      <c r="K10" s="223"/>
      <c r="L10" s="245"/>
      <c r="M10" s="234" t="s">
        <v>114</v>
      </c>
      <c r="N10" s="255" t="s">
        <v>115</v>
      </c>
      <c r="O10" s="251">
        <f>ROUND(SUMIFS($H$16:$H$51,$C$16:$C$51,"GROOVED EDGE",$I$16:$I$51,"PVC")/100*$O$3,0)</f>
        <v>0</v>
      </c>
      <c r="P10" s="222"/>
      <c r="Q10" s="168"/>
      <c r="R10" s="168"/>
      <c r="S10" s="168"/>
      <c r="T10" s="168"/>
      <c r="U10" s="168"/>
      <c r="V10" s="168"/>
      <c r="W10" s="168"/>
      <c r="X10" s="168"/>
      <c r="Y10" s="168"/>
      <c r="Z10" s="168"/>
      <c r="AA10" s="168"/>
      <c r="AB10" s="168"/>
      <c r="AC10" s="9"/>
      <c r="AD10" s="9" t="s">
        <v>49</v>
      </c>
      <c r="AE10" s="9"/>
      <c r="AF10" s="9"/>
      <c r="AG10" s="9"/>
      <c r="AH10" s="9"/>
    </row>
    <row r="11" spans="1:37" ht="15" customHeight="1">
      <c r="A11" s="9"/>
      <c r="B11" s="252" t="s">
        <v>95</v>
      </c>
      <c r="C11" s="253" t="s">
        <v>96</v>
      </c>
      <c r="D11" s="254"/>
      <c r="E11" s="165"/>
      <c r="F11" s="9"/>
      <c r="G11" s="9"/>
      <c r="H11" s="9"/>
      <c r="I11" s="9"/>
      <c r="J11" s="9"/>
      <c r="K11" s="223"/>
      <c r="L11" s="228"/>
      <c r="M11" s="229" t="s">
        <v>116</v>
      </c>
      <c r="N11" s="256" t="s">
        <v>117</v>
      </c>
      <c r="O11" s="238">
        <f>ROUND((SUMIFS($H$16:$H$51,$C$16:$C$51,"SQUARE EDGE",$I$16:$I$51,"PVC"))/100*$O$3,0)</f>
        <v>0</v>
      </c>
      <c r="P11" s="222"/>
      <c r="Q11" s="168"/>
      <c r="R11" s="168"/>
      <c r="S11" s="168"/>
      <c r="T11" s="168"/>
      <c r="U11" s="168"/>
      <c r="V11" s="168"/>
      <c r="W11" s="168"/>
      <c r="X11" s="168"/>
      <c r="Y11" s="168"/>
      <c r="Z11" s="168"/>
      <c r="AA11" s="168"/>
      <c r="AB11" s="168"/>
      <c r="AC11" s="9"/>
      <c r="AD11" s="9" t="s">
        <v>52</v>
      </c>
      <c r="AE11" s="9"/>
      <c r="AG11" s="9"/>
      <c r="AH11" s="9"/>
    </row>
    <row r="12" spans="1:37" ht="15" customHeight="1" thickBot="1">
      <c r="A12" s="9"/>
      <c r="B12" s="269" t="s">
        <v>98</v>
      </c>
      <c r="C12" s="270"/>
      <c r="D12" s="271"/>
      <c r="E12" s="165"/>
      <c r="F12" s="9"/>
      <c r="G12" s="9"/>
      <c r="H12" s="9"/>
      <c r="I12" s="9"/>
      <c r="J12" s="9"/>
      <c r="K12" s="223"/>
      <c r="L12" s="233" t="s">
        <v>93</v>
      </c>
      <c r="M12" s="234" t="s">
        <v>118</v>
      </c>
      <c r="N12" s="235"/>
      <c r="O12" s="236">
        <f>ROUND((SUMIFS($H$16:$H$51,$C$16:$C$51,"SQUARE EDGE",$I$16:$I$51,"PVC"))/100*$O$3,0)</f>
        <v>0</v>
      </c>
      <c r="P12" s="222"/>
      <c r="Q12" s="168"/>
      <c r="R12" s="168"/>
      <c r="S12" s="168"/>
      <c r="T12" s="168"/>
      <c r="U12" s="168"/>
      <c r="V12" s="168"/>
      <c r="W12" s="168"/>
      <c r="X12" s="168"/>
      <c r="Y12" s="168"/>
      <c r="Z12" s="168"/>
      <c r="AA12" s="168"/>
      <c r="AB12" s="168"/>
      <c r="AC12" s="9"/>
      <c r="AD12" s="9" t="s">
        <v>54</v>
      </c>
      <c r="AE12" s="9"/>
      <c r="AF12" s="9"/>
      <c r="AG12" s="9"/>
      <c r="AH12" s="9"/>
    </row>
    <row r="13" spans="1:37" ht="15" customHeight="1" thickBot="1">
      <c r="A13" s="9"/>
      <c r="B13" s="219"/>
      <c r="C13" s="220"/>
      <c r="D13" s="221"/>
      <c r="E13" s="165"/>
      <c r="F13" s="9"/>
      <c r="G13" s="9"/>
      <c r="H13" s="9"/>
      <c r="I13" s="9"/>
      <c r="J13" s="9"/>
      <c r="K13" s="223"/>
      <c r="L13" s="242"/>
      <c r="M13" s="234" t="s">
        <v>119</v>
      </c>
      <c r="N13" s="234"/>
      <c r="O13" s="236">
        <f>ROUND((SUMIFS($G$16:$G$51,$C$16:$C$51,"RISER",$I$16:$I$51,"PVC")+SUMIFS($G$16:$G$51,$C$16:$C$51,"FASCIA",$I$16:$I$51,"PVC"))/30*$O$3,0)</f>
        <v>0</v>
      </c>
      <c r="P13" s="222"/>
      <c r="Q13" s="168"/>
      <c r="R13" s="168"/>
      <c r="S13" s="168"/>
      <c r="T13" s="168"/>
      <c r="U13" s="168"/>
      <c r="V13" s="168"/>
      <c r="W13" s="168"/>
      <c r="X13" s="168"/>
      <c r="Y13" s="168"/>
      <c r="Z13" s="168"/>
      <c r="AA13" s="168"/>
      <c r="AB13" s="168"/>
      <c r="AC13" s="9"/>
      <c r="AD13" s="9" t="s">
        <v>56</v>
      </c>
      <c r="AE13" s="9"/>
      <c r="AF13" s="9"/>
      <c r="AG13" s="9"/>
      <c r="AH13" s="9"/>
    </row>
    <row r="14" spans="1:37" ht="19.5" customHeight="1">
      <c r="A14" s="9"/>
      <c r="B14" s="48"/>
      <c r="C14" s="48"/>
      <c r="D14" s="9"/>
      <c r="E14" s="165"/>
      <c r="F14" s="9"/>
      <c r="G14" s="9"/>
      <c r="H14" s="9"/>
      <c r="I14" s="9"/>
      <c r="J14" s="9"/>
      <c r="K14" s="223"/>
      <c r="L14" s="224"/>
      <c r="M14" s="224"/>
      <c r="N14" s="223"/>
      <c r="O14" s="222"/>
      <c r="P14" s="222"/>
      <c r="Q14" s="168"/>
      <c r="R14" s="168"/>
      <c r="S14" s="168"/>
      <c r="T14" s="168"/>
      <c r="U14" s="168"/>
      <c r="V14" s="168"/>
      <c r="W14" s="168"/>
      <c r="X14" s="168"/>
      <c r="Y14" s="168"/>
      <c r="Z14" s="168"/>
      <c r="AA14" s="168"/>
      <c r="AB14" s="168"/>
      <c r="AC14" s="9"/>
      <c r="AD14" s="9" t="s">
        <v>57</v>
      </c>
      <c r="AE14" s="9"/>
      <c r="AF14" s="9"/>
      <c r="AG14" s="9"/>
      <c r="AH14" s="9"/>
    </row>
    <row r="15" spans="1:37" ht="32.25" customHeight="1">
      <c r="A15" s="9"/>
      <c r="B15" s="171" t="s">
        <v>83</v>
      </c>
      <c r="C15" s="171" t="s">
        <v>84</v>
      </c>
      <c r="D15" s="172" t="s">
        <v>81</v>
      </c>
      <c r="E15" s="172" t="s">
        <v>100</v>
      </c>
      <c r="F15" s="172" t="s">
        <v>101</v>
      </c>
      <c r="G15" s="172" t="s">
        <v>102</v>
      </c>
      <c r="H15" s="172" t="s">
        <v>103</v>
      </c>
      <c r="I15" s="172" t="s">
        <v>120</v>
      </c>
      <c r="J15" s="9"/>
      <c r="K15" s="9"/>
      <c r="AC15" s="9"/>
      <c r="AD15" s="9" t="s">
        <v>59</v>
      </c>
    </row>
    <row r="16" spans="1:37" ht="15" customHeight="1">
      <c r="A16" s="9"/>
      <c r="B16" s="56"/>
      <c r="C16" s="56"/>
      <c r="D16" s="176"/>
      <c r="E16" s="166"/>
      <c r="F16" s="76" t="str">
        <f>IF(OR(B16="",C16="",D16=""),"",IFERROR(INDEX(Deck!$H$1:$H$346,MATCH(1,INDEX((TRIM(SUBSTITUTE(SUBSTITUTE(Deck!$D$1:$D$346,"™",""),"®",""))=B16)*(Deck!$C$1:$C$346=C16)*(Deck!$F$1:$F$346=D16),0),0))*E16,"Introuvable"))</f>
        <v/>
      </c>
      <c r="G16" s="55" t="str">
        <f>IF(OR(B16="",C16="",D16=""),"",IFERROR(INDEX(Deck!$I$1:$I$346,MATCH(1,INDEX((TRIM(SUBSTITUTE(SUBSTITUTE(Deck!$D$1:$D$346,"™",""),"®",""))=B16)*(Deck!$C$1:$C$346=C16)*(Deck!$F$1:$F$346=D16),0),0))*E16,"Introuvable"))</f>
        <v/>
      </c>
      <c r="H16" s="55" t="str">
        <f>IF(OR(B16="",C16="",D16=""),"",IFERROR(INDEX(Deck!$J$1:$J$346,MATCH(1,INDEX((TRIM(SUBSTITUTE(SUBSTITUTE(Deck!$D$1:$D$346,"™",""),"®",""))=B16)*(Deck!$C$1:$C$346=C16)*(Deck!$F$1:$F$346=D16),0),0))*E16,"Introuvable"))</f>
        <v/>
      </c>
      <c r="I16" s="9" t="e">
        <f>VLOOKUP(B16,Deck!D:E,2,FALSE)</f>
        <v>#N/A</v>
      </c>
      <c r="J16" s="9"/>
      <c r="K16" s="189"/>
      <c r="L16" s="178"/>
      <c r="M16" s="178"/>
      <c r="N16" s="178"/>
      <c r="O16" s="178"/>
      <c r="P16" s="178"/>
      <c r="Q16" s="178"/>
      <c r="R16" s="184"/>
      <c r="S16" s="184"/>
      <c r="T16" s="184"/>
      <c r="U16" s="184"/>
      <c r="V16" s="184"/>
      <c r="W16" s="184"/>
      <c r="X16" s="178"/>
      <c r="Y16" s="178"/>
      <c r="Z16" s="178"/>
      <c r="AA16" s="178"/>
      <c r="AB16" s="178"/>
      <c r="AC16" s="178"/>
      <c r="AD16" s="184" t="s">
        <v>60</v>
      </c>
      <c r="AE16" s="178"/>
      <c r="AF16" s="178"/>
      <c r="AG16" s="178"/>
      <c r="AH16" s="178"/>
      <c r="AI16" s="178"/>
      <c r="AJ16" s="178"/>
      <c r="AK16" s="179"/>
    </row>
    <row r="17" spans="1:37" ht="14.45" customHeight="1">
      <c r="A17" s="9"/>
      <c r="B17" s="56"/>
      <c r="C17" s="56"/>
      <c r="D17" s="176"/>
      <c r="E17" s="166"/>
      <c r="F17" s="76" t="str">
        <f>IF(OR(B17="",C17="",D17=""),"",IFERROR(INDEX(Deck!$H$1:$H$346,MATCH(1,INDEX((TRIM(SUBSTITUTE(SUBSTITUTE(Deck!$D$1:$D$346,"™",""),"®",""))=B17)*(Deck!$C$1:$C$346=C17)*(Deck!$F$1:$F$346=D17),0),0))*E17,"Introuvable"))</f>
        <v/>
      </c>
      <c r="G17" s="55" t="str">
        <f>IF(OR(B17="",C17="",D17=""),"",IFERROR(INDEX(Deck!$I$1:$I$346,MATCH(1,INDEX((TRIM(SUBSTITUTE(SUBSTITUTE(Deck!$D$1:$D$346,"™",""),"®",""))=B17)*(Deck!$C$1:$C$346=C17)*(Deck!$F$1:$F$346=D17),0),0))*E17,"Introuvable"))</f>
        <v/>
      </c>
      <c r="H17" s="55" t="str">
        <f>IF(OR(B17="",C17="",D17=""),"",IFERROR(INDEX(Deck!$J$1:$J$346,MATCH(1,INDEX((TRIM(SUBSTITUTE(SUBSTITUTE(Deck!$D$1:$D$346,"™",""),"®",""))=B17)*(Deck!$C$1:$C$346=C17)*(Deck!$F$1:$F$346=D17),0),0))*E17,"Introuvable"))</f>
        <v/>
      </c>
      <c r="I17" s="9" t="e">
        <f>VLOOKUP(B17,Deck!D:E,2,FALSE)</f>
        <v>#N/A</v>
      </c>
      <c r="J17" s="9"/>
      <c r="K17" s="180"/>
      <c r="L17" s="191" t="s">
        <v>31</v>
      </c>
      <c r="AD17" s="9" t="s">
        <v>61</v>
      </c>
      <c r="AK17" s="181"/>
    </row>
    <row r="18" spans="1:37" ht="15" customHeight="1">
      <c r="A18" s="9"/>
      <c r="B18" s="56"/>
      <c r="C18" s="56"/>
      <c r="D18" s="176"/>
      <c r="E18" s="166"/>
      <c r="F18" s="76" t="str">
        <f>IF(OR(B18="",C18="",D18=""),"",IFERROR(INDEX(Deck!$H$1:$H$346,MATCH(1,INDEX((TRIM(SUBSTITUTE(SUBSTITUTE(Deck!$D$1:$D$346,"™",""),"®",""))=B18)*(Deck!$C$1:$C$346=C18)*(Deck!$F$1:$F$346=D18),0),0))*E18,"Introuvable"))</f>
        <v/>
      </c>
      <c r="G18" s="55" t="str">
        <f>IF(OR(B18="",C18="",D18=""),"",IFERROR(INDEX(Deck!$I$1:$I$346,MATCH(1,INDEX((TRIM(SUBSTITUTE(SUBSTITUTE(Deck!$D$1:$D$346,"™",""),"®",""))=B18)*(Deck!$C$1:$C$346=C18)*(Deck!$F$1:$F$346=D18),0),0))*E18,"Introuvable"))</f>
        <v/>
      </c>
      <c r="H18" s="55" t="str">
        <f>IF(OR(B18="",C18="",D18=""),"",IFERROR(INDEX(Deck!$J$1:$J$346,MATCH(1,INDEX((TRIM(SUBSTITUTE(SUBSTITUTE(Deck!$D$1:$D$346,"™",""),"®",""))=B18)*(Deck!$C$1:$C$346=C18)*(Deck!$F$1:$F$346=D18),0),0))*E18,"Introuvable"))</f>
        <v/>
      </c>
      <c r="I18" s="9" t="e">
        <f>VLOOKUP(B18,Deck!D:E,2,FALSE)</f>
        <v>#N/A</v>
      </c>
      <c r="J18" s="9"/>
      <c r="K18" s="180"/>
      <c r="L18" s="5" t="s">
        <v>104</v>
      </c>
      <c r="AD18" s="9" t="s">
        <v>63</v>
      </c>
      <c r="AK18" s="181"/>
    </row>
    <row r="19" spans="1:37" ht="15" customHeight="1">
      <c r="A19" s="9"/>
      <c r="B19" s="56"/>
      <c r="C19" s="56"/>
      <c r="D19" s="176"/>
      <c r="E19" s="166"/>
      <c r="F19" s="76" t="str">
        <f>IF(OR(B19="",C19="",D19=""),"",IFERROR(INDEX(Deck!$H$1:$H$346,MATCH(1,INDEX((TRIM(SUBSTITUTE(SUBSTITUTE(Deck!$D$1:$D$346,"™",""),"®",""))=B19)*(Deck!$C$1:$C$346=C19)*(Deck!$F$1:$F$346=D19),0),0))*E19,"Introuvable"))</f>
        <v/>
      </c>
      <c r="G19" s="55" t="str">
        <f>IF(OR(B19="",C19="",D19=""),"",IFERROR(INDEX(Deck!$I$1:$I$346,MATCH(1,INDEX((TRIM(SUBSTITUTE(SUBSTITUTE(Deck!$D$1:$D$346,"™",""),"®",""))=B19)*(Deck!$C$1:$C$346=C19)*(Deck!$F$1:$F$346=D19),0),0))*E19,"Introuvable"))</f>
        <v/>
      </c>
      <c r="H19" s="55" t="str">
        <f>IF(OR(B19="",C19="",D19=""),"",IFERROR(INDEX(Deck!$J$1:$J$346,MATCH(1,INDEX((TRIM(SUBSTITUTE(SUBSTITUTE(Deck!$D$1:$D$346,"™",""),"®",""))=B19)*(Deck!$C$1:$C$346=C19)*(Deck!$F$1:$F$346=D19),0),0))*E19,"Introuvable"))</f>
        <v/>
      </c>
      <c r="I19" s="9" t="e">
        <f>VLOOKUP(B19,Deck!D:E,2,FALSE)</f>
        <v>#N/A</v>
      </c>
      <c r="J19" s="9"/>
      <c r="K19" s="180"/>
      <c r="L19" s="5" t="s">
        <v>105</v>
      </c>
      <c r="AD19" s="9" t="s">
        <v>64</v>
      </c>
      <c r="AK19" s="181"/>
    </row>
    <row r="20" spans="1:37" ht="15" customHeight="1">
      <c r="A20" s="9"/>
      <c r="B20" s="56"/>
      <c r="C20" s="56"/>
      <c r="D20" s="176"/>
      <c r="E20" s="166"/>
      <c r="F20" s="76" t="str">
        <f>IF(OR(B20="",C20="",D20=""),"",IFERROR(INDEX(Deck!$H$1:$H$346,MATCH(1,INDEX((TRIM(SUBSTITUTE(SUBSTITUTE(Deck!$D$1:$D$346,"™",""),"®",""))=B20)*(Deck!$C$1:$C$346=C20)*(Deck!$F$1:$F$346=D20),0),0))*E20,"Introuvable"))</f>
        <v/>
      </c>
      <c r="G20" s="55" t="str">
        <f>IF(OR(B20="",C20="",D20=""),"",IFERROR(INDEX(Deck!$I$1:$I$346,MATCH(1,INDEX((TRIM(SUBSTITUTE(SUBSTITUTE(Deck!$D$1:$D$346,"™",""),"®",""))=B20)*(Deck!$C$1:$C$346=C20)*(Deck!$F$1:$F$346=D20),0),0))*E20,"Introuvable"))</f>
        <v/>
      </c>
      <c r="H20" s="55" t="str">
        <f>IF(OR(B20="",C20="",D20=""),"",IFERROR(INDEX(Deck!$J$1:$J$346,MATCH(1,INDEX((TRIM(SUBSTITUTE(SUBSTITUTE(Deck!$D$1:$D$346,"™",""),"®",""))=B20)*(Deck!$C$1:$C$346=C20)*(Deck!$F$1:$F$346=D20),0),0))*E20,"Introuvable"))</f>
        <v/>
      </c>
      <c r="I20" s="9" t="e">
        <f>VLOOKUP(B20,Deck!D:E,2,FALSE)</f>
        <v>#N/A</v>
      </c>
      <c r="J20" s="9"/>
      <c r="K20" s="180"/>
      <c r="L20" s="5" t="s">
        <v>106</v>
      </c>
      <c r="AD20" s="9" t="s">
        <v>65</v>
      </c>
      <c r="AK20" s="181"/>
    </row>
    <row r="21" spans="1:37" ht="15" customHeight="1">
      <c r="A21" s="9"/>
      <c r="B21" s="56"/>
      <c r="C21" s="56"/>
      <c r="D21" s="176"/>
      <c r="E21" s="166"/>
      <c r="F21" s="76" t="str">
        <f>IF(OR(B21="",C21="",D21=""),"",IFERROR(INDEX(Deck!$H$1:$H$346,MATCH(1,INDEX((TRIM(SUBSTITUTE(SUBSTITUTE(Deck!$D$1:$D$346,"™",""),"®",""))=B21)*(Deck!$C$1:$C$346=C21)*(Deck!$F$1:$F$346=D21),0),0))*E21,"Introuvable"))</f>
        <v/>
      </c>
      <c r="G21" s="55" t="str">
        <f>IF(OR(B21="",C21="",D21=""),"",IFERROR(INDEX(Deck!$I$1:$I$346,MATCH(1,INDEX((TRIM(SUBSTITUTE(SUBSTITUTE(Deck!$D$1:$D$346,"™",""),"®",""))=B21)*(Deck!$C$1:$C$346=C21)*(Deck!$F$1:$F$346=D21),0),0))*E21,"Introuvable"))</f>
        <v/>
      </c>
      <c r="H21" s="55" t="str">
        <f>IF(OR(B21="",C21="",D21=""),"",IFERROR(INDEX(Deck!$J$1:$J$346,MATCH(1,INDEX((TRIM(SUBSTITUTE(SUBSTITUTE(Deck!$D$1:$D$346,"™",""),"®",""))=B21)*(Deck!$C$1:$C$346=C21)*(Deck!$F$1:$F$346=D21),0),0))*E21,"Introuvable"))</f>
        <v/>
      </c>
      <c r="I21" s="9" t="e">
        <f>VLOOKUP(B21,Deck!D:E,2,FALSE)</f>
        <v>#N/A</v>
      </c>
      <c r="J21" s="9"/>
      <c r="K21" s="180"/>
      <c r="L21" s="5" t="s">
        <v>107</v>
      </c>
      <c r="AD21" s="9" t="s">
        <v>66</v>
      </c>
      <c r="AK21" s="181"/>
    </row>
    <row r="22" spans="1:37" ht="15" customHeight="1">
      <c r="A22" s="9"/>
      <c r="B22" s="56"/>
      <c r="C22" s="56"/>
      <c r="D22" s="176"/>
      <c r="E22" s="166"/>
      <c r="F22" s="76" t="str">
        <f>IF(OR(B22="",C22="",D22=""),"",IFERROR(INDEX(Deck!$H$1:$H$346,MATCH(1,INDEX((TRIM(SUBSTITUTE(SUBSTITUTE(Deck!$D$1:$D$346,"™",""),"®",""))=B22)*(Deck!$C$1:$C$346=C22)*(Deck!$F$1:$F$346=D22),0),0))*E22,"Introuvable"))</f>
        <v/>
      </c>
      <c r="G22" s="55" t="str">
        <f>IF(OR(B22="",C22="",D22=""),"",IFERROR(INDEX(Deck!$I$1:$I$346,MATCH(1,INDEX((TRIM(SUBSTITUTE(SUBSTITUTE(Deck!$D$1:$D$346,"™",""),"®",""))=B22)*(Deck!$C$1:$C$346=C22)*(Deck!$F$1:$F$346=D22),0),0))*E22,"Introuvable"))</f>
        <v/>
      </c>
      <c r="H22" s="55" t="str">
        <f>IF(OR(B22="",C22="",D22=""),"",IFERROR(INDEX(Deck!$J$1:$J$346,MATCH(1,INDEX((TRIM(SUBSTITUTE(SUBSTITUTE(Deck!$D$1:$D$346,"™",""),"®",""))=B22)*(Deck!$C$1:$C$346=C22)*(Deck!$F$1:$F$346=D22),0),0))*E22,"Introuvable"))</f>
        <v/>
      </c>
      <c r="I22" s="9" t="e">
        <f>VLOOKUP(B22,Deck!D:E,2,FALSE)</f>
        <v>#N/A</v>
      </c>
      <c r="J22" s="9"/>
      <c r="K22" s="180"/>
      <c r="L22" s="5" t="s">
        <v>108</v>
      </c>
      <c r="AD22" s="9" t="s">
        <v>67</v>
      </c>
      <c r="AK22" s="181"/>
    </row>
    <row r="23" spans="1:37" ht="15" customHeight="1">
      <c r="A23" s="9"/>
      <c r="B23" s="56"/>
      <c r="C23" s="56"/>
      <c r="D23" s="176"/>
      <c r="E23" s="166"/>
      <c r="F23" s="76" t="str">
        <f>IF(OR(B23="",C23="",D23=""),"",IFERROR(INDEX(Deck!$H$1:$H$346,MATCH(1,INDEX((TRIM(SUBSTITUTE(SUBSTITUTE(Deck!$D$1:$D$346,"™",""),"®",""))=B23)*(Deck!$C$1:$C$346=C23)*(Deck!$F$1:$F$346=D23),0),0))*E23,"Introuvable"))</f>
        <v/>
      </c>
      <c r="G23" s="55" t="str">
        <f>IF(OR(B23="",C23="",D23=""),"",IFERROR(INDEX(Deck!$I$1:$I$346,MATCH(1,INDEX((TRIM(SUBSTITUTE(SUBSTITUTE(Deck!$D$1:$D$346,"™",""),"®",""))=B23)*(Deck!$C$1:$C$346=C23)*(Deck!$F$1:$F$346=D23),0),0))*E23,"Introuvable"))</f>
        <v/>
      </c>
      <c r="H23" s="55" t="str">
        <f>IF(OR(B23="",C23="",D23=""),"",IFERROR(INDEX(Deck!$J$1:$J$346,MATCH(1,INDEX((TRIM(SUBSTITUTE(SUBSTITUTE(Deck!$D$1:$D$346,"™",""),"®",""))=B23)*(Deck!$C$1:$C$346=C23)*(Deck!$F$1:$F$346=D23),0),0))*E23,"Introuvable"))</f>
        <v/>
      </c>
      <c r="I23" s="9" t="e">
        <f>VLOOKUP(B23,Deck!D:E,2,FALSE)</f>
        <v>#N/A</v>
      </c>
      <c r="J23" s="9"/>
      <c r="K23" s="180"/>
      <c r="L23" s="186" t="s">
        <v>109</v>
      </c>
      <c r="M23" s="187"/>
      <c r="N23" s="187"/>
      <c r="O23" s="187"/>
      <c r="P23" s="187"/>
      <c r="Q23" s="187"/>
      <c r="R23" s="187"/>
      <c r="S23" s="187"/>
      <c r="T23" s="187"/>
      <c r="U23" s="187"/>
      <c r="V23" s="187"/>
      <c r="W23" s="187"/>
      <c r="X23" s="187"/>
      <c r="Y23" s="187"/>
      <c r="Z23" s="187"/>
      <c r="AA23" s="187"/>
      <c r="AD23" s="9" t="s">
        <v>68</v>
      </c>
      <c r="AK23" s="181"/>
    </row>
    <row r="24" spans="1:37" ht="15" customHeight="1">
      <c r="A24" s="9"/>
      <c r="B24" s="56"/>
      <c r="C24" s="56"/>
      <c r="D24" s="176"/>
      <c r="E24" s="166"/>
      <c r="F24" s="76" t="str">
        <f>IF(OR(B24="",C24="",D24=""),"",IFERROR(INDEX(Deck!$H$1:$H$346,MATCH(1,INDEX((TRIM(SUBSTITUTE(SUBSTITUTE(Deck!$D$1:$D$346,"™",""),"®",""))=B24)*(Deck!$C$1:$C$346=C24)*(Deck!$F$1:$F$346=D24),0),0))*E24,"Introuvable"))</f>
        <v/>
      </c>
      <c r="G24" s="55" t="str">
        <f>IF(OR(B24="",C24="",D24=""),"",IFERROR(INDEX(Deck!$I$1:$I$346,MATCH(1,INDEX((TRIM(SUBSTITUTE(SUBSTITUTE(Deck!$D$1:$D$346,"™",""),"®",""))=B24)*(Deck!$C$1:$C$346=C24)*(Deck!$F$1:$F$346=D24),0),0))*E24,"Introuvable"))</f>
        <v/>
      </c>
      <c r="H24" s="55" t="str">
        <f>IF(OR(B24="",C24="",D24=""),"",IFERROR(INDEX(Deck!$J$1:$J$346,MATCH(1,INDEX((TRIM(SUBSTITUTE(SUBSTITUTE(Deck!$D$1:$D$346,"™",""),"®",""))=B24)*(Deck!$C$1:$C$346=C24)*(Deck!$F$1:$F$346=D24),0),0))*E24,"Introuvable"))</f>
        <v/>
      </c>
      <c r="I24" s="9" t="e">
        <f>VLOOKUP(B24,Deck!D:E,2,FALSE)</f>
        <v>#N/A</v>
      </c>
      <c r="J24" s="9"/>
      <c r="K24" s="180"/>
      <c r="AD24" s="9" t="s">
        <v>69</v>
      </c>
      <c r="AK24" s="181"/>
    </row>
    <row r="25" spans="1:37" ht="15" customHeight="1">
      <c r="A25" s="9"/>
      <c r="B25" s="56"/>
      <c r="C25" s="56"/>
      <c r="D25" s="176"/>
      <c r="E25" s="166"/>
      <c r="F25" s="76" t="str">
        <f>IF(OR(B25="",C25="",D25=""),"",IFERROR(INDEX(Deck!$H$1:$H$346,MATCH(1,INDEX((TRIM(SUBSTITUTE(SUBSTITUTE(Deck!$D$1:$D$346,"™",""),"®",""))=B25)*(Deck!$C$1:$C$346=C25)*(Deck!$F$1:$F$346=D25),0),0))*E25,"Introuvable"))</f>
        <v/>
      </c>
      <c r="G25" s="55" t="str">
        <f>IF(OR(B25="",C25="",D25=""),"",IFERROR(INDEX(Deck!$I$1:$I$346,MATCH(1,INDEX((TRIM(SUBSTITUTE(SUBSTITUTE(Deck!$D$1:$D$346,"™",""),"®",""))=B25)*(Deck!$C$1:$C$346=C25)*(Deck!$F$1:$F$346=D25),0),0))*E25,"Introuvable"))</f>
        <v/>
      </c>
      <c r="H25" s="55" t="str">
        <f>IF(OR(B25="",C25="",D25=""),"",IFERROR(INDEX(Deck!$J$1:$J$346,MATCH(1,INDEX((TRIM(SUBSTITUTE(SUBSTITUTE(Deck!$D$1:$D$346,"™",""),"®",""))=B25)*(Deck!$C$1:$C$346=C25)*(Deck!$F$1:$F$346=D25),0),0))*E25,"Introuvable"))</f>
        <v/>
      </c>
      <c r="I25" s="9" t="e">
        <f>VLOOKUP(B25,Deck!D:E,2,FALSE)</f>
        <v>#N/A</v>
      </c>
      <c r="J25" s="9"/>
      <c r="K25" s="180"/>
      <c r="L25" s="263" t="s">
        <v>110</v>
      </c>
      <c r="M25" s="263"/>
      <c r="N25" s="263"/>
      <c r="O25" s="263"/>
      <c r="P25" s="263"/>
      <c r="Q25" s="263"/>
      <c r="R25" s="263"/>
      <c r="S25" s="263"/>
      <c r="T25" s="263"/>
      <c r="U25" s="263"/>
      <c r="V25" s="263"/>
      <c r="W25" s="263"/>
      <c r="X25" s="263"/>
      <c r="Y25" s="263"/>
      <c r="Z25" s="263"/>
      <c r="AD25" t="s">
        <v>71</v>
      </c>
      <c r="AK25" s="181"/>
    </row>
    <row r="26" spans="1:37" ht="15" customHeight="1">
      <c r="A26" s="9"/>
      <c r="B26" s="56"/>
      <c r="C26" s="56"/>
      <c r="D26" s="176"/>
      <c r="E26" s="166"/>
      <c r="F26" s="76" t="str">
        <f>IF(OR(B26="",C26="",D26=""),"",IFERROR(INDEX(Deck!$H$1:$H$346,MATCH(1,INDEX((TRIM(SUBSTITUTE(SUBSTITUTE(Deck!$D$1:$D$346,"™",""),"®",""))=B26)*(Deck!$C$1:$C$346=C26)*(Deck!$F$1:$F$346=D26),0),0))*E26,"Introuvable"))</f>
        <v/>
      </c>
      <c r="G26" s="55" t="str">
        <f>IF(OR(B26="",C26="",D26=""),"",IFERROR(INDEX(Deck!$I$1:$I$346,MATCH(1,INDEX((TRIM(SUBSTITUTE(SUBSTITUTE(Deck!$D$1:$D$346,"™",""),"®",""))=B26)*(Deck!$C$1:$C$346=C26)*(Deck!$F$1:$F$346=D26),0),0))*E26,"Introuvable"))</f>
        <v/>
      </c>
      <c r="H26" s="55" t="str">
        <f>IF(OR(B26="",C26="",D26=""),"",IFERROR(INDEX(Deck!$J$1:$J$346,MATCH(1,INDEX((TRIM(SUBSTITUTE(SUBSTITUTE(Deck!$D$1:$D$346,"™",""),"®",""))=B26)*(Deck!$C$1:$C$346=C26)*(Deck!$F$1:$F$346=D26),0),0))*E26,"Introuvable"))</f>
        <v/>
      </c>
      <c r="I26" s="9" t="e">
        <f>VLOOKUP(B26,Deck!D:E,2,FALSE)</f>
        <v>#N/A</v>
      </c>
      <c r="J26" s="9"/>
      <c r="K26" s="180"/>
      <c r="L26" s="263"/>
      <c r="M26" s="263"/>
      <c r="N26" s="263"/>
      <c r="O26" s="263"/>
      <c r="P26" s="263"/>
      <c r="Q26" s="263"/>
      <c r="R26" s="263"/>
      <c r="S26" s="263"/>
      <c r="T26" s="263"/>
      <c r="U26" s="263"/>
      <c r="V26" s="263"/>
      <c r="W26" s="263"/>
      <c r="X26" s="263"/>
      <c r="Y26" s="263"/>
      <c r="Z26" s="263"/>
      <c r="AD26" t="s">
        <v>72</v>
      </c>
      <c r="AK26" s="181"/>
    </row>
    <row r="27" spans="1:37" ht="15" customHeight="1">
      <c r="A27" s="9"/>
      <c r="B27" s="56"/>
      <c r="C27" s="56"/>
      <c r="D27" s="176"/>
      <c r="E27" s="166"/>
      <c r="F27" s="76" t="str">
        <f>IF(OR(B27="",C27="",D27=""),"",IFERROR(INDEX(Deck!$H$1:$H$346,MATCH(1,INDEX((TRIM(SUBSTITUTE(SUBSTITUTE(Deck!$D$1:$D$346,"™",""),"®",""))=B27)*(Deck!$C$1:$C$346=C27)*(Deck!$F$1:$F$346=D27),0),0))*E27,"Introuvable"))</f>
        <v/>
      </c>
      <c r="G27" s="55" t="str">
        <f>IF(OR(B27="",C27="",D27=""),"",IFERROR(INDEX(Deck!$I$1:$I$346,MATCH(1,INDEX((TRIM(SUBSTITUTE(SUBSTITUTE(Deck!$D$1:$D$346,"™",""),"®",""))=B27)*(Deck!$C$1:$C$346=C27)*(Deck!$F$1:$F$346=D27),0),0))*E27,"Introuvable"))</f>
        <v/>
      </c>
      <c r="H27" s="55" t="str">
        <f>IF(OR(B27="",C27="",D27=""),"",IFERROR(INDEX(Deck!$J$1:$J$346,MATCH(1,INDEX((TRIM(SUBSTITUTE(SUBSTITUTE(Deck!$D$1:$D$346,"™",""),"®",""))=B27)*(Deck!$C$1:$C$346=C27)*(Deck!$F$1:$F$346=D27),0),0))*E27,"Introuvable"))</f>
        <v/>
      </c>
      <c r="I27" s="9" t="e">
        <f>VLOOKUP(B27,Deck!D:E,2,FALSE)</f>
        <v>#N/A</v>
      </c>
      <c r="J27" s="9"/>
      <c r="K27" s="180"/>
      <c r="L27" s="263"/>
      <c r="M27" s="263"/>
      <c r="N27" s="263"/>
      <c r="O27" s="263"/>
      <c r="P27" s="263"/>
      <c r="Q27" s="263"/>
      <c r="R27" s="263"/>
      <c r="S27" s="263"/>
      <c r="T27" s="263"/>
      <c r="U27" s="263"/>
      <c r="V27" s="263"/>
      <c r="W27" s="263"/>
      <c r="X27" s="263"/>
      <c r="Y27" s="263"/>
      <c r="Z27" s="263"/>
      <c r="AD27" t="s">
        <v>73</v>
      </c>
      <c r="AK27" s="181"/>
    </row>
    <row r="28" spans="1:37" ht="15" customHeight="1">
      <c r="A28" s="9"/>
      <c r="B28" s="56"/>
      <c r="C28" s="56"/>
      <c r="D28" s="176"/>
      <c r="E28" s="166"/>
      <c r="F28" s="76" t="str">
        <f>IF(OR(B28="",C28="",D28=""),"",IFERROR(INDEX(Deck!$H$1:$H$346,MATCH(1,INDEX((TRIM(SUBSTITUTE(SUBSTITUTE(Deck!$D$1:$D$346,"™",""),"®",""))=B28)*(Deck!$C$1:$C$346=C28)*(Deck!$F$1:$F$346=D28),0),0))*E28,"Introuvable"))</f>
        <v/>
      </c>
      <c r="G28" s="55" t="str">
        <f>IF(OR(B28="",C28="",D28=""),"",IFERROR(INDEX(Deck!$I$1:$I$346,MATCH(1,INDEX((TRIM(SUBSTITUTE(SUBSTITUTE(Deck!$D$1:$D$346,"™",""),"®",""))=B28)*(Deck!$C$1:$C$346=C28)*(Deck!$F$1:$F$346=D28),0),0))*E28,"Introuvable"))</f>
        <v/>
      </c>
      <c r="H28" s="55" t="str">
        <f>IF(OR(B28="",C28="",D28=""),"",IFERROR(INDEX(Deck!$J$1:$J$346,MATCH(1,INDEX((TRIM(SUBSTITUTE(SUBSTITUTE(Deck!$D$1:$D$346,"™",""),"®",""))=B28)*(Deck!$C$1:$C$346=C28)*(Deck!$F$1:$F$346=D28),0),0))*E28,"Introuvable"))</f>
        <v/>
      </c>
      <c r="I28" s="9" t="e">
        <f>VLOOKUP(B28,Deck!D:E,2,FALSE)</f>
        <v>#N/A</v>
      </c>
      <c r="J28" s="9"/>
      <c r="K28" s="182"/>
      <c r="L28" s="264"/>
      <c r="M28" s="264"/>
      <c r="N28" s="264"/>
      <c r="O28" s="264"/>
      <c r="P28" s="264"/>
      <c r="Q28" s="264"/>
      <c r="R28" s="264"/>
      <c r="S28" s="264"/>
      <c r="T28" s="264"/>
      <c r="U28" s="264"/>
      <c r="V28" s="264"/>
      <c r="W28" s="264"/>
      <c r="X28" s="264"/>
      <c r="Y28" s="264"/>
      <c r="Z28" s="264"/>
      <c r="AA28" s="192"/>
      <c r="AB28" s="192"/>
      <c r="AC28" s="192"/>
      <c r="AD28" s="192" t="s">
        <v>74</v>
      </c>
      <c r="AE28" s="192"/>
      <c r="AF28" s="192"/>
      <c r="AG28" s="192"/>
      <c r="AH28" s="192"/>
      <c r="AI28" s="192"/>
      <c r="AJ28" s="192"/>
      <c r="AK28" s="183"/>
    </row>
    <row r="29" spans="1:37" ht="15" customHeight="1">
      <c r="A29" s="9"/>
      <c r="B29" s="56"/>
      <c r="C29" s="56"/>
      <c r="D29" s="176"/>
      <c r="E29" s="166"/>
      <c r="F29" s="76" t="str">
        <f>IF(OR(B29="",C29="",D29=""),"",IFERROR(INDEX(Deck!$H$1:$H$346,MATCH(1,INDEX((TRIM(SUBSTITUTE(SUBSTITUTE(Deck!$D$1:$D$346,"™",""),"®",""))=B29)*(Deck!$C$1:$C$346=C29)*(Deck!$F$1:$F$346=D29),0),0))*E29,"Introuvable"))</f>
        <v/>
      </c>
      <c r="G29" s="55" t="str">
        <f>IF(OR(B29="",C29="",D29=""),"",IFERROR(INDEX(Deck!$I$1:$I$346,MATCH(1,INDEX((TRIM(SUBSTITUTE(SUBSTITUTE(Deck!$D$1:$D$346,"™",""),"®",""))=B29)*(Deck!$C$1:$C$346=C29)*(Deck!$F$1:$F$346=D29),0),0))*E29,"Introuvable"))</f>
        <v/>
      </c>
      <c r="H29" s="55" t="str">
        <f>IF(OR(B29="",C29="",D29=""),"",IFERROR(INDEX(Deck!$J$1:$J$346,MATCH(1,INDEX((TRIM(SUBSTITUTE(SUBSTITUTE(Deck!$D$1:$D$346,"™",""),"®",""))=B29)*(Deck!$C$1:$C$346=C29)*(Deck!$F$1:$F$346=D29),0),0))*E29,"Introuvable"))</f>
        <v/>
      </c>
      <c r="I29" s="9" t="e">
        <f>VLOOKUP(B29,Deck!D:E,2,FALSE)</f>
        <v>#N/A</v>
      </c>
      <c r="J29" s="9"/>
      <c r="K29" s="9"/>
      <c r="Q29" s="9"/>
      <c r="S29" s="9"/>
      <c r="T29" s="9"/>
      <c r="U29" s="9"/>
      <c r="V29" s="9"/>
      <c r="AD29" t="s">
        <v>75</v>
      </c>
    </row>
    <row r="30" spans="1:37" ht="15" customHeight="1">
      <c r="A30" s="9"/>
      <c r="B30" s="56"/>
      <c r="C30" s="56"/>
      <c r="D30" s="176"/>
      <c r="E30" s="166"/>
      <c r="F30" s="76" t="str">
        <f>IF(OR(B30="",C30="",D30=""),"",IFERROR(INDEX(Deck!$H$1:$H$346,MATCH(1,INDEX((TRIM(SUBSTITUTE(SUBSTITUTE(Deck!$D$1:$D$346,"™",""),"®",""))=B30)*(Deck!$C$1:$C$346=C30)*(Deck!$F$1:$F$346=D30),0),0))*E30,"Introuvable"))</f>
        <v/>
      </c>
      <c r="G30" s="55" t="str">
        <f>IF(OR(B30="",C30="",D30=""),"",IFERROR(INDEX(Deck!$I$1:$I$346,MATCH(1,INDEX((TRIM(SUBSTITUTE(SUBSTITUTE(Deck!$D$1:$D$346,"™",""),"®",""))=B30)*(Deck!$C$1:$C$346=C30)*(Deck!$F$1:$F$346=D30),0),0))*E30,"Introuvable"))</f>
        <v/>
      </c>
      <c r="H30" s="55" t="str">
        <f>IF(OR(B30="",C30="",D30=""),"",IFERROR(INDEX(Deck!$J$1:$J$346,MATCH(1,INDEX((TRIM(SUBSTITUTE(SUBSTITUTE(Deck!$D$1:$D$346,"™",""),"®",""))=B30)*(Deck!$C$1:$C$346=C30)*(Deck!$F$1:$F$346=D30),0),0))*E30,"Introuvable"))</f>
        <v/>
      </c>
      <c r="I30" s="9" t="e">
        <f>VLOOKUP(B30,Deck!D:E,2,FALSE)</f>
        <v>#N/A</v>
      </c>
      <c r="J30" s="9"/>
      <c r="K30" s="9"/>
      <c r="Q30" s="9"/>
      <c r="S30" s="9"/>
      <c r="T30" s="9"/>
      <c r="U30" s="9"/>
      <c r="V30" s="9"/>
      <c r="AD30" t="s">
        <v>76</v>
      </c>
    </row>
    <row r="31" spans="1:37" ht="15" customHeight="1">
      <c r="A31" s="9"/>
      <c r="B31" s="56"/>
      <c r="C31" s="56"/>
      <c r="D31" s="176"/>
      <c r="E31" s="166"/>
      <c r="F31" s="76" t="str">
        <f>IF(OR(B31="",C31="",D31=""),"",IFERROR(INDEX(Deck!$H$1:$H$346,MATCH(1,INDEX((TRIM(SUBSTITUTE(SUBSTITUTE(Deck!$D$1:$D$346,"™",""),"®",""))=B31)*(Deck!$C$1:$C$346=C31)*(Deck!$F$1:$F$346=D31),0),0))*E31,"Introuvable"))</f>
        <v/>
      </c>
      <c r="G31" s="55" t="str">
        <f>IF(OR(B31="",C31="",D31=""),"",IFERROR(INDEX(Deck!$I$1:$I$346,MATCH(1,INDEX((TRIM(SUBSTITUTE(SUBSTITUTE(Deck!$D$1:$D$346,"™",""),"®",""))=B31)*(Deck!$C$1:$C$346=C31)*(Deck!$F$1:$F$346=D31),0),0))*E31,"Introuvable"))</f>
        <v/>
      </c>
      <c r="H31" s="55" t="str">
        <f>IF(OR(B31="",C31="",D31=""),"",IFERROR(INDEX(Deck!$J$1:$J$346,MATCH(1,INDEX((TRIM(SUBSTITUTE(SUBSTITUTE(Deck!$D$1:$D$346,"™",""),"®",""))=B31)*(Deck!$C$1:$C$346=C31)*(Deck!$F$1:$F$346=D31),0),0))*E31,"Introuvable"))</f>
        <v/>
      </c>
      <c r="I31" s="9" t="e">
        <f>VLOOKUP(B31,Deck!D:E,2,FALSE)</f>
        <v>#N/A</v>
      </c>
      <c r="J31" s="9"/>
      <c r="K31" s="9"/>
      <c r="Q31" s="9"/>
      <c r="S31" s="9"/>
      <c r="T31" s="9"/>
      <c r="V31" s="9"/>
      <c r="AD31" t="s">
        <v>77</v>
      </c>
    </row>
    <row r="32" spans="1:37" ht="15" customHeight="1">
      <c r="A32" s="9"/>
      <c r="B32" s="56"/>
      <c r="C32" s="56"/>
      <c r="D32" s="176"/>
      <c r="E32" s="166"/>
      <c r="F32" s="76" t="str">
        <f>IF(OR(B32="",C32="",D32=""),"",IFERROR(INDEX(Deck!$H$1:$H$346,MATCH(1,INDEX((TRIM(SUBSTITUTE(SUBSTITUTE(Deck!$D$1:$D$346,"™",""),"®",""))=B32)*(Deck!$C$1:$C$346=C32)*(Deck!$F$1:$F$346=D32),0),0))*E32,"Introuvable"))</f>
        <v/>
      </c>
      <c r="G32" s="55" t="str">
        <f>IF(OR(B32="",C32="",D32=""),"",IFERROR(INDEX(Deck!$I$1:$I$346,MATCH(1,INDEX((TRIM(SUBSTITUTE(SUBSTITUTE(Deck!$D$1:$D$346,"™",""),"®",""))=B32)*(Deck!$C$1:$C$346=C32)*(Deck!$F$1:$F$346=D32),0),0))*E32,"Introuvable"))</f>
        <v/>
      </c>
      <c r="H32" s="55" t="str">
        <f>IF(OR(B32="",C32="",D32=""),"",IFERROR(INDEX(Deck!$J$1:$J$346,MATCH(1,INDEX((TRIM(SUBSTITUTE(SUBSTITUTE(Deck!$D$1:$D$346,"™",""),"®",""))=B32)*(Deck!$C$1:$C$346=C32)*(Deck!$F$1:$F$346=D32),0),0))*E32,"Introuvable"))</f>
        <v/>
      </c>
      <c r="I32" s="9" t="e">
        <f>VLOOKUP(B32,Deck!D:E,2,FALSE)</f>
        <v>#N/A</v>
      </c>
      <c r="J32" s="9"/>
      <c r="K32" s="9"/>
      <c r="Q32" s="9"/>
      <c r="V32" s="9"/>
      <c r="AD32" t="s">
        <v>78</v>
      </c>
    </row>
    <row r="33" spans="1:30" ht="15.6">
      <c r="A33" s="9"/>
      <c r="B33" s="56"/>
      <c r="C33" s="56"/>
      <c r="D33" s="176"/>
      <c r="E33" s="166"/>
      <c r="F33" s="76" t="str">
        <f>IF(OR(B33="",C33="",D33=""),"",IFERROR(INDEX(Deck!$H$1:$H$346,MATCH(1,INDEX((TRIM(SUBSTITUTE(SUBSTITUTE(Deck!$D$1:$D$346,"™",""),"®",""))=B33)*(Deck!$C$1:$C$346=C33)*(Deck!$F$1:$F$346=D33),0),0))*E33,"Introuvable"))</f>
        <v/>
      </c>
      <c r="G33" s="55" t="str">
        <f>IF(OR(B33="",C33="",D33=""),"",IFERROR(INDEX(Deck!$I$1:$I$346,MATCH(1,INDEX((TRIM(SUBSTITUTE(SUBSTITUTE(Deck!$D$1:$D$346,"™",""),"®",""))=B33)*(Deck!$C$1:$C$346=C33)*(Deck!$F$1:$F$346=D33),0),0))*E33,"Introuvable"))</f>
        <v/>
      </c>
      <c r="H33" s="55" t="str">
        <f>IF(OR(B33="",C33="",D33=""),"",IFERROR(INDEX(Deck!$J$1:$J$346,MATCH(1,INDEX((TRIM(SUBSTITUTE(SUBSTITUTE(Deck!$D$1:$D$346,"™",""),"®",""))=B33)*(Deck!$C$1:$C$346=C33)*(Deck!$F$1:$F$346=D33),0),0))*E33,"Introuvable"))</f>
        <v/>
      </c>
      <c r="I33" s="9" t="e">
        <f>VLOOKUP(B33,Deck!D:E,2,FALSE)</f>
        <v>#N/A</v>
      </c>
      <c r="J33" s="9"/>
      <c r="K33" s="9"/>
      <c r="Q33" s="9"/>
      <c r="V33" s="9"/>
      <c r="AD33" t="s">
        <v>79</v>
      </c>
    </row>
    <row r="34" spans="1:30" ht="15.6">
      <c r="A34" s="9"/>
      <c r="B34" s="56"/>
      <c r="C34" s="56"/>
      <c r="D34" s="176"/>
      <c r="E34" s="166"/>
      <c r="F34" s="76" t="str">
        <f>IF(OR(B34="",C34="",D34=""),"",IFERROR(INDEX(Deck!$H$1:$H$346,MATCH(1,INDEX((TRIM(SUBSTITUTE(SUBSTITUTE(Deck!$D$1:$D$346,"™",""),"®",""))=B34)*(Deck!$C$1:$C$346=C34)*(Deck!$F$1:$F$346=D34),0),0))*E34,"Introuvable"))</f>
        <v/>
      </c>
      <c r="G34" s="55" t="str">
        <f>IF(OR(B34="",C34="",D34=""),"",IFERROR(INDEX(Deck!$I$1:$I$346,MATCH(1,INDEX((TRIM(SUBSTITUTE(SUBSTITUTE(Deck!$D$1:$D$346,"™",""),"®",""))=B34)*(Deck!$C$1:$C$346=C34)*(Deck!$F$1:$F$346=D34),0),0))*E34,"Introuvable"))</f>
        <v/>
      </c>
      <c r="H34" s="55" t="str">
        <f>IF(OR(B34="",C34="",D34=""),"",IFERROR(INDEX(Deck!$J$1:$J$346,MATCH(1,INDEX((TRIM(SUBSTITUTE(SUBSTITUTE(Deck!$D$1:$D$346,"™",""),"®",""))=B34)*(Deck!$C$1:$C$346=C34)*(Deck!$F$1:$F$346=D34),0),0))*E34,"Introuvable"))</f>
        <v/>
      </c>
      <c r="I34" s="9" t="e">
        <f>VLOOKUP(B34,Deck!D:E,2,FALSE)</f>
        <v>#N/A</v>
      </c>
      <c r="J34" s="9"/>
      <c r="K34" s="9"/>
      <c r="Q34" s="9"/>
      <c r="V34" s="9"/>
    </row>
    <row r="35" spans="1:30" ht="15.6">
      <c r="A35" s="9"/>
      <c r="B35" s="56"/>
      <c r="C35" s="56"/>
      <c r="D35" s="176"/>
      <c r="E35" s="166"/>
      <c r="F35" s="76" t="str">
        <f>IF(OR(B35="",C35="",D35=""),"",IFERROR(INDEX(Deck!$H$1:$H$346,MATCH(1,INDEX((TRIM(SUBSTITUTE(SUBSTITUTE(Deck!$D$1:$D$346,"™",""),"®",""))=B35)*(Deck!$C$1:$C$346=C35)*(Deck!$F$1:$F$346=D35),0),0))*E35,"Introuvable"))</f>
        <v/>
      </c>
      <c r="G35" s="55" t="str">
        <f>IF(OR(B35="",C35="",D35=""),"",IFERROR(INDEX(Deck!$I$1:$I$346,MATCH(1,INDEX((TRIM(SUBSTITUTE(SUBSTITUTE(Deck!$D$1:$D$346,"™",""),"®",""))=B35)*(Deck!$C$1:$C$346=C35)*(Deck!$F$1:$F$346=D35),0),0))*E35,"Introuvable"))</f>
        <v/>
      </c>
      <c r="H35" s="55" t="str">
        <f>IF(OR(B35="",C35="",D35=""),"",IFERROR(INDEX(Deck!$J$1:$J$346,MATCH(1,INDEX((TRIM(SUBSTITUTE(SUBSTITUTE(Deck!$D$1:$D$346,"™",""),"®",""))=B35)*(Deck!$C$1:$C$346=C35)*(Deck!$F$1:$F$346=D35),0),0))*E35,"Introuvable"))</f>
        <v/>
      </c>
      <c r="I35" s="9" t="e">
        <f>VLOOKUP(B35,Deck!D:E,2,FALSE)</f>
        <v>#N/A</v>
      </c>
      <c r="J35" s="9"/>
      <c r="K35" s="9"/>
      <c r="Q35" s="9"/>
      <c r="V35" s="9"/>
    </row>
    <row r="36" spans="1:30" ht="15.6">
      <c r="A36" s="9"/>
      <c r="B36" s="56"/>
      <c r="C36" s="56"/>
      <c r="D36" s="176"/>
      <c r="E36" s="166"/>
      <c r="F36" s="76" t="str">
        <f>IF(OR(B36="",C36="",D36=""),"",IFERROR(INDEX(Deck!$H$1:$H$346,MATCH(1,INDEX((TRIM(SUBSTITUTE(SUBSTITUTE(Deck!$D$1:$D$346,"™",""),"®",""))=B36)*(Deck!$C$1:$C$346=C36)*(Deck!$F$1:$F$346=D36),0),0))*E36,"Introuvable"))</f>
        <v/>
      </c>
      <c r="G36" s="55" t="str">
        <f>IF(OR(B36="",C36="",D36=""),"",IFERROR(INDEX(Deck!$I$1:$I$346,MATCH(1,INDEX((TRIM(SUBSTITUTE(SUBSTITUTE(Deck!$D$1:$D$346,"™",""),"®",""))=B36)*(Deck!$C$1:$C$346=C36)*(Deck!$F$1:$F$346=D36),0),0))*E36,"Introuvable"))</f>
        <v/>
      </c>
      <c r="H36" s="55" t="str">
        <f>IF(OR(B36="",C36="",D36=""),"",IFERROR(INDEX(Deck!$J$1:$J$346,MATCH(1,INDEX((TRIM(SUBSTITUTE(SUBSTITUTE(Deck!$D$1:$D$346,"™",""),"®",""))=B36)*(Deck!$C$1:$C$346=C36)*(Deck!$F$1:$F$346=D36),0),0))*E36,"Introuvable"))</f>
        <v/>
      </c>
      <c r="I36" s="9" t="e">
        <f>VLOOKUP(B36,Deck!D:E,2,FALSE)</f>
        <v>#N/A</v>
      </c>
      <c r="J36" s="9"/>
      <c r="K36" s="9"/>
      <c r="Q36" s="9"/>
      <c r="V36" s="9"/>
    </row>
    <row r="37" spans="1:30" ht="15.6">
      <c r="A37" s="9"/>
      <c r="B37" s="56"/>
      <c r="C37" s="56"/>
      <c r="D37" s="176"/>
      <c r="E37" s="166"/>
      <c r="F37" s="76" t="str">
        <f>IF(OR(B37="",C37="",D37=""),"",IFERROR(INDEX(Deck!$H$1:$H$346,MATCH(1,INDEX((TRIM(SUBSTITUTE(SUBSTITUTE(Deck!$D$1:$D$346,"™",""),"®",""))=B37)*(Deck!$C$1:$C$346=C37)*(Deck!$F$1:$F$346=D37),0),0))*E37,"Introuvable"))</f>
        <v/>
      </c>
      <c r="G37" s="55" t="str">
        <f>IF(OR(B37="",C37="",D37=""),"",IFERROR(INDEX(Deck!$I$1:$I$346,MATCH(1,INDEX((TRIM(SUBSTITUTE(SUBSTITUTE(Deck!$D$1:$D$346,"™",""),"®",""))=B37)*(Deck!$C$1:$C$346=C37)*(Deck!$F$1:$F$346=D37),0),0))*E37,"Introuvable"))</f>
        <v/>
      </c>
      <c r="H37" s="55" t="str">
        <f>IF(OR(B37="",C37="",D37=""),"",IFERROR(INDEX(Deck!$J$1:$J$346,MATCH(1,INDEX((TRIM(SUBSTITUTE(SUBSTITUTE(Deck!$D$1:$D$346,"™",""),"®",""))=B37)*(Deck!$C$1:$C$346=C37)*(Deck!$F$1:$F$346=D37),0),0))*E37,"Introuvable"))</f>
        <v/>
      </c>
      <c r="I37" s="9" t="e">
        <f>VLOOKUP(B37,Deck!D:E,2,FALSE)</f>
        <v>#N/A</v>
      </c>
      <c r="J37" s="9"/>
      <c r="K37" s="9"/>
      <c r="Q37" s="9"/>
      <c r="V37" s="9"/>
    </row>
    <row r="38" spans="1:30" ht="15.6">
      <c r="A38" s="9"/>
      <c r="B38" s="56"/>
      <c r="C38" s="56"/>
      <c r="D38" s="176"/>
      <c r="E38" s="166"/>
      <c r="F38" s="76" t="str">
        <f>IF(OR(B38="",C38="",D38=""),"",IFERROR(INDEX(Deck!$H$1:$H$346,MATCH(1,INDEX((TRIM(SUBSTITUTE(SUBSTITUTE(Deck!$D$1:$D$346,"™",""),"®",""))=B38)*(Deck!$C$1:$C$346=C38)*(Deck!$F$1:$F$346=D38),0),0))*E38,"Introuvable"))</f>
        <v/>
      </c>
      <c r="G38" s="55" t="str">
        <f>IF(OR(B38="",C38="",D38=""),"",IFERROR(INDEX(Deck!$I$1:$I$346,MATCH(1,INDEX((TRIM(SUBSTITUTE(SUBSTITUTE(Deck!$D$1:$D$346,"™",""),"®",""))=B38)*(Deck!$C$1:$C$346=C38)*(Deck!$F$1:$F$346=D38),0),0))*E38,"Introuvable"))</f>
        <v/>
      </c>
      <c r="H38" s="55" t="str">
        <f>IF(OR(B38="",C38="",D38=""),"",IFERROR(INDEX(Deck!$J$1:$J$346,MATCH(1,INDEX((TRIM(SUBSTITUTE(SUBSTITUTE(Deck!$D$1:$D$346,"™",""),"®",""))=B38)*(Deck!$C$1:$C$346=C38)*(Deck!$F$1:$F$346=D38),0),0))*E38,"Introuvable"))</f>
        <v/>
      </c>
      <c r="I38" s="9" t="e">
        <f>VLOOKUP(B38,Deck!D:E,2,FALSE)</f>
        <v>#N/A</v>
      </c>
      <c r="J38" s="9"/>
      <c r="K38" s="9"/>
      <c r="Q38" s="9"/>
      <c r="V38" s="9"/>
    </row>
    <row r="39" spans="1:30" ht="15.6">
      <c r="A39" s="9"/>
      <c r="B39" s="56"/>
      <c r="C39" s="56"/>
      <c r="D39" s="176"/>
      <c r="E39" s="166"/>
      <c r="F39" s="76" t="str">
        <f>IF(OR(B39="",C39="",D39=""),"",IFERROR(INDEX(Deck!$H$1:$H$346,MATCH(1,INDEX((TRIM(SUBSTITUTE(SUBSTITUTE(Deck!$D$1:$D$346,"™",""),"®",""))=B39)*(Deck!$C$1:$C$346=C39)*(Deck!$F$1:$F$346=D39),0),0))*E39,"Introuvable"))</f>
        <v/>
      </c>
      <c r="G39" s="55" t="str">
        <f>IF(OR(B39="",C39="",D39=""),"",IFERROR(INDEX(Deck!$I$1:$I$346,MATCH(1,INDEX((TRIM(SUBSTITUTE(SUBSTITUTE(Deck!$D$1:$D$346,"™",""),"®",""))=B39)*(Deck!$C$1:$C$346=C39)*(Deck!$F$1:$F$346=D39),0),0))*E39,"Introuvable"))</f>
        <v/>
      </c>
      <c r="H39" s="55" t="str">
        <f>IF(OR(B39="",C39="",D39=""),"",IFERROR(INDEX(Deck!$J$1:$J$346,MATCH(1,INDEX((TRIM(SUBSTITUTE(SUBSTITUTE(Deck!$D$1:$D$346,"™",""),"®",""))=B39)*(Deck!$C$1:$C$346=C39)*(Deck!$F$1:$F$346=D39),0),0))*E39,"Introuvable"))</f>
        <v/>
      </c>
      <c r="I39" s="9" t="e">
        <f>VLOOKUP(B39,Deck!D:E,2,FALSE)</f>
        <v>#N/A</v>
      </c>
      <c r="J39" s="9"/>
      <c r="K39" s="9"/>
      <c r="Q39" s="9"/>
      <c r="V39" s="9"/>
    </row>
    <row r="40" spans="1:30" ht="15.6">
      <c r="A40" s="9"/>
      <c r="B40" s="56"/>
      <c r="C40" s="56"/>
      <c r="D40" s="176"/>
      <c r="E40" s="166"/>
      <c r="F40" s="76" t="str">
        <f>IF(OR(B40="",C40="",D40=""),"",IFERROR(INDEX(Deck!$H$1:$H$346,MATCH(1,INDEX((TRIM(SUBSTITUTE(SUBSTITUTE(Deck!$D$1:$D$346,"™",""),"®",""))=B40)*(Deck!$C$1:$C$346=C40)*(Deck!$F$1:$F$346=D40),0),0))*E40,"Introuvable"))</f>
        <v/>
      </c>
      <c r="G40" s="55" t="str">
        <f>IF(OR(B40="",C40="",D40=""),"",IFERROR(INDEX(Deck!$I$1:$I$346,MATCH(1,INDEX((TRIM(SUBSTITUTE(SUBSTITUTE(Deck!$D$1:$D$346,"™",""),"®",""))=B40)*(Deck!$C$1:$C$346=C40)*(Deck!$F$1:$F$346=D40),0),0))*E40,"Introuvable"))</f>
        <v/>
      </c>
      <c r="H40" s="55" t="str">
        <f>IF(OR(B40="",C40="",D40=""),"",IFERROR(INDEX(Deck!$J$1:$J$346,MATCH(1,INDEX((TRIM(SUBSTITUTE(SUBSTITUTE(Deck!$D$1:$D$346,"™",""),"®",""))=B40)*(Deck!$C$1:$C$346=C40)*(Deck!$F$1:$F$346=D40),0),0))*E40,"Introuvable"))</f>
        <v/>
      </c>
      <c r="I40" s="9" t="e">
        <f>VLOOKUP(B40,Deck!D:E,2,FALSE)</f>
        <v>#N/A</v>
      </c>
      <c r="J40" s="9"/>
      <c r="K40" s="9"/>
      <c r="Q40" s="9"/>
      <c r="V40" s="9"/>
    </row>
    <row r="41" spans="1:30" ht="15.6">
      <c r="A41" s="9"/>
      <c r="B41" s="56"/>
      <c r="C41" s="56"/>
      <c r="D41" s="176"/>
      <c r="E41" s="166"/>
      <c r="F41" s="76" t="str">
        <f>IF(OR(B41="",C41="",D41=""),"",IFERROR(INDEX(Deck!$H$1:$H$346,MATCH(1,INDEX((TRIM(SUBSTITUTE(SUBSTITUTE(Deck!$D$1:$D$346,"™",""),"®",""))=B41)*(Deck!$C$1:$C$346=C41)*(Deck!$F$1:$F$346=D41),0),0))*E41,"Introuvable"))</f>
        <v/>
      </c>
      <c r="G41" s="55" t="str">
        <f>IF(OR(B41="",C41="",D41=""),"",IFERROR(INDEX(Deck!$I$1:$I$346,MATCH(1,INDEX((TRIM(SUBSTITUTE(SUBSTITUTE(Deck!$D$1:$D$346,"™",""),"®",""))=B41)*(Deck!$C$1:$C$346=C41)*(Deck!$F$1:$F$346=D41),0),0))*E41,"Introuvable"))</f>
        <v/>
      </c>
      <c r="H41" s="55" t="str">
        <f>IF(OR(B41="",C41="",D41=""),"",IFERROR(INDEX(Deck!$J$1:$J$346,MATCH(1,INDEX((TRIM(SUBSTITUTE(SUBSTITUTE(Deck!$D$1:$D$346,"™",""),"®",""))=B41)*(Deck!$C$1:$C$346=C41)*(Deck!$F$1:$F$346=D41),0),0))*E41,"Introuvable"))</f>
        <v/>
      </c>
      <c r="I41" s="9" t="e">
        <f>VLOOKUP(B41,Deck!D:E,2,FALSE)</f>
        <v>#N/A</v>
      </c>
      <c r="J41" s="9"/>
      <c r="K41" s="9"/>
      <c r="Q41" s="9"/>
      <c r="V41" s="9"/>
    </row>
    <row r="42" spans="1:30" ht="15.6">
      <c r="A42" s="9"/>
      <c r="B42" s="56"/>
      <c r="C42" s="56"/>
      <c r="D42" s="176"/>
      <c r="E42" s="166"/>
      <c r="F42" s="76" t="str">
        <f>IF(OR(B42="",C42="",D42=""),"",IFERROR(INDEX(Deck!$H$1:$H$346,MATCH(1,INDEX((TRIM(SUBSTITUTE(SUBSTITUTE(Deck!$D$1:$D$346,"™",""),"®",""))=B42)*(Deck!$C$1:$C$346=C42)*(Deck!$F$1:$F$346=D42),0),0))*E42,"Introuvable"))</f>
        <v/>
      </c>
      <c r="G42" s="55" t="str">
        <f>IF(OR(B42="",C42="",D42=""),"",IFERROR(INDEX(Deck!$I$1:$I$346,MATCH(1,INDEX((TRIM(SUBSTITUTE(SUBSTITUTE(Deck!$D$1:$D$346,"™",""),"®",""))=B42)*(Deck!$C$1:$C$346=C42)*(Deck!$F$1:$F$346=D42),0),0))*E42,"Introuvable"))</f>
        <v/>
      </c>
      <c r="H42" s="55" t="str">
        <f>IF(OR(B42="",C42="",D42=""),"",IFERROR(INDEX(Deck!$J$1:$J$346,MATCH(1,INDEX((TRIM(SUBSTITUTE(SUBSTITUTE(Deck!$D$1:$D$346,"™",""),"®",""))=B42)*(Deck!$C$1:$C$346=C42)*(Deck!$F$1:$F$346=D42),0),0))*E42,"Introuvable"))</f>
        <v/>
      </c>
      <c r="I42" s="9" t="e">
        <f>VLOOKUP(B42,Deck!D:E,2,FALSE)</f>
        <v>#N/A</v>
      </c>
      <c r="J42" s="9"/>
      <c r="K42" s="9"/>
      <c r="Q42" s="9"/>
      <c r="V42" s="9"/>
    </row>
    <row r="43" spans="1:30" ht="15.6">
      <c r="A43" s="9"/>
      <c r="B43" s="56"/>
      <c r="C43" s="56"/>
      <c r="D43" s="176"/>
      <c r="E43" s="166"/>
      <c r="F43" s="76" t="str">
        <f>IF(OR(B43="",C43="",D43=""),"",IFERROR(INDEX(Deck!$H$1:$H$346,MATCH(1,INDEX((TRIM(SUBSTITUTE(SUBSTITUTE(Deck!$D$1:$D$346,"™",""),"®",""))=B43)*(Deck!$C$1:$C$346=C43)*(Deck!$F$1:$F$346=D43),0),0))*E43,"Introuvable"))</f>
        <v/>
      </c>
      <c r="G43" s="55" t="str">
        <f>IF(OR(B43="",C43="",D43=""),"",IFERROR(INDEX(Deck!$I$1:$I$346,MATCH(1,INDEX((TRIM(SUBSTITUTE(SUBSTITUTE(Deck!$D$1:$D$346,"™",""),"®",""))=B43)*(Deck!$C$1:$C$346=C43)*(Deck!$F$1:$F$346=D43),0),0))*E43,"Introuvable"))</f>
        <v/>
      </c>
      <c r="H43" s="55" t="str">
        <f>IF(OR(B43="",C43="",D43=""),"",IFERROR(INDEX(Deck!$J$1:$J$346,MATCH(1,INDEX((TRIM(SUBSTITUTE(SUBSTITUTE(Deck!$D$1:$D$346,"™",""),"®",""))=B43)*(Deck!$C$1:$C$346=C43)*(Deck!$F$1:$F$346=D43),0),0))*E43,"Introuvable"))</f>
        <v/>
      </c>
      <c r="I43" s="9" t="e">
        <f>VLOOKUP(B43,Deck!D:E,2,FALSE)</f>
        <v>#N/A</v>
      </c>
      <c r="J43" s="9"/>
      <c r="K43" s="9"/>
      <c r="Q43" s="9"/>
      <c r="V43" s="9"/>
    </row>
    <row r="44" spans="1:30" ht="15.6">
      <c r="A44" s="9"/>
      <c r="B44" s="56"/>
      <c r="C44" s="56"/>
      <c r="D44" s="176"/>
      <c r="E44" s="166"/>
      <c r="F44" s="76" t="str">
        <f>IF(OR(B44="",C44="",D44=""),"",IFERROR(INDEX(Deck!$H$1:$H$346,MATCH(1,INDEX((TRIM(SUBSTITUTE(SUBSTITUTE(Deck!$D$1:$D$346,"™",""),"®",""))=B44)*(Deck!$C$1:$C$346=C44)*(Deck!$F$1:$F$346=D44),0),0))*E44,"Introuvable"))</f>
        <v/>
      </c>
      <c r="G44" s="55" t="str">
        <f>IF(OR(B44="",C44="",D44=""),"",IFERROR(INDEX(Deck!$I$1:$I$346,MATCH(1,INDEX((TRIM(SUBSTITUTE(SUBSTITUTE(Deck!$D$1:$D$346,"™",""),"®",""))=B44)*(Deck!$C$1:$C$346=C44)*(Deck!$F$1:$F$346=D44),0),0))*E44,"Introuvable"))</f>
        <v/>
      </c>
      <c r="H44" s="55" t="str">
        <f>IF(OR(B44="",C44="",D44=""),"",IFERROR(INDEX(Deck!$J$1:$J$346,MATCH(1,INDEX((TRIM(SUBSTITUTE(SUBSTITUTE(Deck!$D$1:$D$346,"™",""),"®",""))=B44)*(Deck!$C$1:$C$346=C44)*(Deck!$F$1:$F$346=D44),0),0))*E44,"Introuvable"))</f>
        <v/>
      </c>
      <c r="I44" s="9" t="e">
        <f>VLOOKUP(B44,Deck!D:E,2,FALSE)</f>
        <v>#N/A</v>
      </c>
      <c r="J44" s="9"/>
      <c r="K44" s="9"/>
      <c r="Q44" s="9"/>
      <c r="V44" s="9"/>
    </row>
    <row r="45" spans="1:30" ht="15.6">
      <c r="A45" s="9"/>
      <c r="B45" s="56"/>
      <c r="C45" s="56"/>
      <c r="D45" s="176"/>
      <c r="E45" s="166"/>
      <c r="F45" s="76" t="str">
        <f>IF(OR(B45="",C45="",D45=""),"",IFERROR(INDEX(Deck!$H$1:$H$346,MATCH(1,INDEX((TRIM(SUBSTITUTE(SUBSTITUTE(Deck!$D$1:$D$346,"™",""),"®",""))=B45)*(Deck!$C$1:$C$346=C45)*(Deck!$F$1:$F$346=D45),0),0))*E45,"Introuvable"))</f>
        <v/>
      </c>
      <c r="G45" s="55" t="str">
        <f>IF(OR(B45="",C45="",D45=""),"",IFERROR(INDEX(Deck!$I$1:$I$346,MATCH(1,INDEX((TRIM(SUBSTITUTE(SUBSTITUTE(Deck!$D$1:$D$346,"™",""),"®",""))=B45)*(Deck!$C$1:$C$346=C45)*(Deck!$F$1:$F$346=D45),0),0))*E45,"Introuvable"))</f>
        <v/>
      </c>
      <c r="H45" s="55" t="str">
        <f>IF(OR(B45="",C45="",D45=""),"",IFERROR(INDEX(Deck!$J$1:$J$346,MATCH(1,INDEX((TRIM(SUBSTITUTE(SUBSTITUTE(Deck!$D$1:$D$346,"™",""),"®",""))=B45)*(Deck!$C$1:$C$346=C45)*(Deck!$F$1:$F$346=D45),0),0))*E45,"Introuvable"))</f>
        <v/>
      </c>
      <c r="I45" s="9" t="e">
        <f>VLOOKUP(B45,Deck!D:E,2,FALSE)</f>
        <v>#N/A</v>
      </c>
      <c r="J45" s="9"/>
      <c r="K45" s="9"/>
      <c r="Q45" s="9"/>
      <c r="V45" s="9"/>
    </row>
    <row r="46" spans="1:30" ht="15.6">
      <c r="A46" s="9"/>
      <c r="B46" s="56"/>
      <c r="C46" s="56"/>
      <c r="D46" s="176"/>
      <c r="E46" s="166"/>
      <c r="F46" s="76" t="str">
        <f>IF(OR(B46="",C46="",D46=""),"",IFERROR(INDEX(Deck!$H$1:$H$346,MATCH(1,INDEX((TRIM(SUBSTITUTE(SUBSTITUTE(Deck!$D$1:$D$346,"™",""),"®",""))=B46)*(Deck!$C$1:$C$346=C46)*(Deck!$F$1:$F$346=D46),0),0))*E46,"Introuvable"))</f>
        <v/>
      </c>
      <c r="G46" s="55" t="str">
        <f>IF(OR(B46="",C46="",D46=""),"",IFERROR(INDEX(Deck!$I$1:$I$346,MATCH(1,INDEX((TRIM(SUBSTITUTE(SUBSTITUTE(Deck!$D$1:$D$346,"™",""),"®",""))=B46)*(Deck!$C$1:$C$346=C46)*(Deck!$F$1:$F$346=D46),0),0))*E46,"Introuvable"))</f>
        <v/>
      </c>
      <c r="H46" s="55" t="str">
        <f>IF(OR(B46="",C46="",D46=""),"",IFERROR(INDEX(Deck!$J$1:$J$346,MATCH(1,INDEX((TRIM(SUBSTITUTE(SUBSTITUTE(Deck!$D$1:$D$346,"™",""),"®",""))=B46)*(Deck!$C$1:$C$346=C46)*(Deck!$F$1:$F$346=D46),0),0))*E46,"Introuvable"))</f>
        <v/>
      </c>
      <c r="I46" s="9" t="e">
        <f>VLOOKUP(B46,Deck!D:E,2,FALSE)</f>
        <v>#N/A</v>
      </c>
      <c r="J46" s="9"/>
      <c r="K46" s="9"/>
      <c r="Q46" s="9"/>
      <c r="V46" s="9"/>
    </row>
    <row r="47" spans="1:30" ht="15.6">
      <c r="A47" s="9"/>
      <c r="B47" s="56"/>
      <c r="C47" s="56"/>
      <c r="D47" s="176"/>
      <c r="E47" s="166"/>
      <c r="F47" s="76" t="str">
        <f>IF(OR(B47="",C47="",D47=""),"",IFERROR(INDEX(Deck!$H$1:$H$346,MATCH(1,INDEX((TRIM(SUBSTITUTE(SUBSTITUTE(Deck!$D$1:$D$346,"™",""),"®",""))=B47)*(Deck!$C$1:$C$346=C47)*(Deck!$F$1:$F$346=D47),0),0))*E47,"Introuvable"))</f>
        <v/>
      </c>
      <c r="G47" s="55" t="str">
        <f>IF(OR(B47="",C47="",D47=""),"",IFERROR(INDEX(Deck!$I$1:$I$346,MATCH(1,INDEX((TRIM(SUBSTITUTE(SUBSTITUTE(Deck!$D$1:$D$346,"™",""),"®",""))=B47)*(Deck!$C$1:$C$346=C47)*(Deck!$F$1:$F$346=D47),0),0))*E47,"Introuvable"))</f>
        <v/>
      </c>
      <c r="H47" s="55" t="str">
        <f>IF(OR(B47="",C47="",D47=""),"",IFERROR(INDEX(Deck!$J$1:$J$346,MATCH(1,INDEX((TRIM(SUBSTITUTE(SUBSTITUTE(Deck!$D$1:$D$346,"™",""),"®",""))=B47)*(Deck!$C$1:$C$346=C47)*(Deck!$F$1:$F$346=D47),0),0))*E47,"Introuvable"))</f>
        <v/>
      </c>
      <c r="I47" s="9" t="e">
        <f>VLOOKUP(B47,Deck!D:E,2,FALSE)</f>
        <v>#N/A</v>
      </c>
      <c r="J47" s="9"/>
      <c r="K47" s="9"/>
      <c r="Q47" s="9"/>
      <c r="V47" s="9"/>
    </row>
    <row r="48" spans="1:30" ht="15.6">
      <c r="A48" s="9"/>
      <c r="B48" s="56"/>
      <c r="C48" s="56"/>
      <c r="D48" s="176"/>
      <c r="E48" s="166"/>
      <c r="F48" s="76" t="str">
        <f>IF(OR(B48="",C48="",D48=""),"",IFERROR(INDEX(Deck!$H$1:$H$346,MATCH(1,INDEX((TRIM(SUBSTITUTE(SUBSTITUTE(Deck!$D$1:$D$346,"™",""),"®",""))=B48)*(Deck!$C$1:$C$346=C48)*(Deck!$F$1:$F$346=D48),0),0))*E48,"Introuvable"))</f>
        <v/>
      </c>
      <c r="G48" s="55" t="str">
        <f>IF(OR(B48="",C48="",D48=""),"",IFERROR(INDEX(Deck!$I$1:$I$346,MATCH(1,INDEX((TRIM(SUBSTITUTE(SUBSTITUTE(Deck!$D$1:$D$346,"™",""),"®",""))=B48)*(Deck!$C$1:$C$346=C48)*(Deck!$F$1:$F$346=D48),0),0))*E48,"Introuvable"))</f>
        <v/>
      </c>
      <c r="H48" s="55" t="str">
        <f>IF(OR(B48="",C48="",D48=""),"",IFERROR(INDEX(Deck!$J$1:$J$346,MATCH(1,INDEX((TRIM(SUBSTITUTE(SUBSTITUTE(Deck!$D$1:$D$346,"™",""),"®",""))=B48)*(Deck!$C$1:$C$346=C48)*(Deck!$F$1:$F$346=D48),0),0))*E48,"Introuvable"))</f>
        <v/>
      </c>
      <c r="I48" s="9" t="e">
        <f>VLOOKUP(B48,Deck!D:E,2,FALSE)</f>
        <v>#N/A</v>
      </c>
      <c r="J48" s="9"/>
      <c r="K48" s="9"/>
      <c r="Q48" s="9"/>
      <c r="V48" s="9"/>
    </row>
    <row r="49" spans="1:22" ht="15.6">
      <c r="A49" s="9"/>
      <c r="B49" s="56"/>
      <c r="C49" s="56"/>
      <c r="D49" s="176"/>
      <c r="E49" s="166"/>
      <c r="F49" s="76" t="str">
        <f>IF(OR(B49="",C49="",D49=""),"",IFERROR(INDEX(Deck!$H$1:$H$346,MATCH(1,INDEX((TRIM(SUBSTITUTE(SUBSTITUTE(Deck!$D$1:$D$346,"™",""),"®",""))=B49)*(Deck!$C$1:$C$346=C49)*(Deck!$F$1:$F$346=D49),0),0))*E49,"Introuvable"))</f>
        <v/>
      </c>
      <c r="G49" s="55" t="str">
        <f>IF(OR(B49="",C49="",D49=""),"",IFERROR(INDEX(Deck!$I$1:$I$346,MATCH(1,INDEX((TRIM(SUBSTITUTE(SUBSTITUTE(Deck!$D$1:$D$346,"™",""),"®",""))=B49)*(Deck!$C$1:$C$346=C49)*(Deck!$F$1:$F$346=D49),0),0))*E49,"Introuvable"))</f>
        <v/>
      </c>
      <c r="H49" s="55" t="str">
        <f>IF(OR(B49="",C49="",D49=""),"",IFERROR(INDEX(Deck!$J$1:$J$346,MATCH(1,INDEX((TRIM(SUBSTITUTE(SUBSTITUTE(Deck!$D$1:$D$346,"™",""),"®",""))=B49)*(Deck!$C$1:$C$346=C49)*(Deck!$F$1:$F$346=D49),0),0))*E49,"Introuvable"))</f>
        <v/>
      </c>
      <c r="I49" s="9" t="e">
        <f>VLOOKUP(B49,Deck!D:E,2,FALSE)</f>
        <v>#N/A</v>
      </c>
      <c r="J49" s="9"/>
      <c r="K49" s="9"/>
      <c r="Q49" s="9"/>
      <c r="V49" s="9"/>
    </row>
    <row r="50" spans="1:22" ht="15.6">
      <c r="A50" s="9"/>
      <c r="B50" s="56"/>
      <c r="C50" s="56"/>
      <c r="D50" s="176"/>
      <c r="E50" s="166"/>
      <c r="F50" s="76" t="str">
        <f>IF(OR(B50="",C50="",D50=""),"",IFERROR(INDEX(Deck!$H$1:$H$346,MATCH(1,INDEX((TRIM(SUBSTITUTE(SUBSTITUTE(Deck!$D$1:$D$346,"™",""),"®",""))=B50)*(Deck!$C$1:$C$346=C50)*(Deck!$F$1:$F$346=D50),0),0))*E50,"Introuvable"))</f>
        <v/>
      </c>
      <c r="G50" s="55" t="str">
        <f>IF(OR(B50="",C50="",D50=""),"",IFERROR(INDEX(Deck!$I$1:$I$346,MATCH(1,INDEX((TRIM(SUBSTITUTE(SUBSTITUTE(Deck!$D$1:$D$346,"™",""),"®",""))=B50)*(Deck!$C$1:$C$346=C50)*(Deck!$F$1:$F$346=D50),0),0))*E50,"Introuvable"))</f>
        <v/>
      </c>
      <c r="H50" s="55" t="str">
        <f>IF(OR(B50="",C50="",D50=""),"",IFERROR(INDEX(Deck!$J$1:$J$346,MATCH(1,INDEX((TRIM(SUBSTITUTE(SUBSTITUTE(Deck!$D$1:$D$346,"™",""),"®",""))=B50)*(Deck!$C$1:$C$346=C50)*(Deck!$F$1:$F$346=D50),0),0))*E50,"Introuvable"))</f>
        <v/>
      </c>
      <c r="I50" s="9" t="e">
        <f>VLOOKUP(B50,Deck!D:E,2,FALSE)</f>
        <v>#N/A</v>
      </c>
      <c r="J50" s="9"/>
      <c r="Q50" s="9"/>
      <c r="V50" s="9"/>
    </row>
    <row r="51" spans="1:22" ht="15.6">
      <c r="A51" s="9"/>
      <c r="B51" s="56"/>
      <c r="C51" s="56"/>
      <c r="D51" s="176"/>
      <c r="E51" s="166"/>
      <c r="F51" s="76" t="str">
        <f>IF(OR(B51="",C51="",D51=""),"",IFERROR(INDEX(Deck!$H$1:$H$346,MATCH(1,INDEX((TRIM(SUBSTITUTE(SUBSTITUTE(Deck!$D$1:$D$346,"™",""),"®",""))=B51)*(Deck!$C$1:$C$346=C51)*(Deck!$F$1:$F$346=D51),0),0))*E51,"Introuvable"))</f>
        <v/>
      </c>
      <c r="G51" s="55" t="str">
        <f>IF(OR(B51="",C51="",D51=""),"",IFERROR(INDEX(Deck!$I$1:$I$346,MATCH(1,INDEX((TRIM(SUBSTITUTE(SUBSTITUTE(Deck!$D$1:$D$346,"™",""),"®",""))=B51)*(Deck!$C$1:$C$346=C51)*(Deck!$F$1:$F$346=D51),0),0))*E51,"Introuvable"))</f>
        <v/>
      </c>
      <c r="H51" s="55" t="str">
        <f>IF(OR(B51="",C51="",D51=""),"",IFERROR(INDEX(Deck!$J$1:$J$346,MATCH(1,INDEX((TRIM(SUBSTITUTE(SUBSTITUTE(Deck!$D$1:$D$346,"™",""),"®",""))=B51)*(Deck!$C$1:$C$346=C51)*(Deck!$F$1:$F$346=D51),0),0))*E51,"Introuvable"))</f>
        <v/>
      </c>
      <c r="I51" s="9" t="e">
        <f>VLOOKUP(B51,Deck!D:E,2,FALSE)</f>
        <v>#N/A</v>
      </c>
    </row>
    <row r="52" spans="1:22" ht="15" customHeight="1">
      <c r="A52" s="9"/>
    </row>
    <row r="53" spans="1:22" ht="15" customHeight="1">
      <c r="A53" s="9"/>
    </row>
    <row r="54" spans="1:22" ht="15" customHeight="1">
      <c r="A54" s="9"/>
    </row>
    <row r="55" spans="1:22" ht="15" customHeight="1">
      <c r="A55" s="9"/>
    </row>
  </sheetData>
  <sheetProtection algorithmName="SHA-512" hashValue="SSE85NHVDksUvLg88KWN4ooJ4CaSL5r3cswKz/y9+EI31di3pPh3wc58ptSSv7eTD8eVAl73f/gyjD0CGs7tIw==" saltValue="xX6ToV666LRwFhkc62qarg==" spinCount="100000" sheet="1" objects="1" scenarios="1"/>
  <mergeCells count="3">
    <mergeCell ref="AF2:AI2"/>
    <mergeCell ref="B12:D12"/>
    <mergeCell ref="L25:Z28"/>
  </mergeCells>
  <conditionalFormatting sqref="D16:D51">
    <cfRule type="expression" dxfId="0" priority="1">
      <formula>AND($D16&lt;&gt;"",OR(ISNA(MATCH($C16,$AF$3:$AI$3,0)),ISNA(MATCH($D16,OFFSET($AF$5,0,IFERROR(MATCH($C16,$AF$3:$AI$3,0)-1,0),7,1),0))))</formula>
    </cfRule>
  </conditionalFormatting>
  <dataValidations count="6">
    <dataValidation type="list" allowBlank="1" showInputMessage="1" showErrorMessage="1" sqref="B16:B51" xr:uid="{4B18B045-FF92-4C91-9549-A0A9ADD6417E}">
      <formula1>$AD$5:$AD$33</formula1>
    </dataValidation>
    <dataValidation type="list" allowBlank="1" showInputMessage="1" showErrorMessage="1" errorTitle="Invalid length" error="Pick a length available for the selected profile in column C." sqref="D16:D51" xr:uid="{354C97A5-086E-41C0-BCE6-C64E26EB2DE3}">
      <formula1>OFFSET($AD$4,0,IFERROR(MATCH(C16,$AF$3:$AI$3,0)+1,0),IF(ISNUMBER(MATCH(C16,$AF$3:$AI$3,0)),COUNTA(OFFSET($AF$5,0,MATCH(C16,$AF$3:$AI$3,0)-1,7,1)),0)+1,1)</formula1>
    </dataValidation>
    <dataValidation type="list" allowBlank="1" showInputMessage="1" showErrorMessage="1" sqref="D3" xr:uid="{1B3B2579-8756-4F15-BA39-836842B30F9A}">
      <formula1>OFFSET($AF$4,0,0,COUNTA($AF$5:$AF$11)+1,1)</formula1>
    </dataValidation>
    <dataValidation type="list" allowBlank="1" showInputMessage="1" showErrorMessage="1" sqref="C16:C51" xr:uid="{E67CEE61-9CB5-4611-8CD4-54BC9286D749}">
      <formula1>$AE$5:$AE$8</formula1>
    </dataValidation>
    <dataValidation allowBlank="1" showInputMessage="1" showErrorMessage="1" promptTitle="CHOOSE" sqref="AD4:AD7" xr:uid="{D52D7F96-A91C-437B-808B-C77A1A2A752F}"/>
    <dataValidation type="list" allowBlank="1" showInputMessage="1" showErrorMessage="1" sqref="C3" xr:uid="{FB9158B1-F07F-4ED4-947B-24C0971B3E04}">
      <formula1>$AD$4:$AD$5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ABD3-E7A0-4D8F-A668-2B6C906430B3}">
  <dimension ref="A4:A35"/>
  <sheetViews>
    <sheetView topLeftCell="A7" workbookViewId="0">
      <selection activeCell="A6" sqref="A6:A35"/>
    </sheetView>
  </sheetViews>
  <sheetFormatPr defaultRowHeight="14.45"/>
  <sheetData>
    <row r="4" spans="1:1">
      <c r="A4" s="9" t="s">
        <v>12</v>
      </c>
    </row>
    <row r="5" spans="1:1">
      <c r="A5" s="9" t="s">
        <v>16</v>
      </c>
    </row>
    <row r="6" spans="1:1">
      <c r="A6" s="9" t="s">
        <v>42</v>
      </c>
    </row>
    <row r="7" spans="1:1">
      <c r="A7" s="9" t="s">
        <v>43</v>
      </c>
    </row>
    <row r="8" spans="1:1">
      <c r="A8" s="9" t="s">
        <v>44</v>
      </c>
    </row>
    <row r="9" spans="1:1">
      <c r="A9" s="9" t="s">
        <v>45</v>
      </c>
    </row>
    <row r="10" spans="1:1">
      <c r="A10" s="9" t="s">
        <v>46</v>
      </c>
    </row>
    <row r="11" spans="1:1">
      <c r="A11" s="9" t="s">
        <v>49</v>
      </c>
    </row>
    <row r="12" spans="1:1">
      <c r="A12" s="9" t="s">
        <v>52</v>
      </c>
    </row>
    <row r="13" spans="1:1">
      <c r="A13" s="9" t="s">
        <v>54</v>
      </c>
    </row>
    <row r="14" spans="1:1">
      <c r="A14" s="9" t="s">
        <v>56</v>
      </c>
    </row>
    <row r="15" spans="1:1">
      <c r="A15" s="9" t="s">
        <v>57</v>
      </c>
    </row>
    <row r="16" spans="1:1">
      <c r="A16" s="50" t="s">
        <v>121</v>
      </c>
    </row>
    <row r="17" spans="1:1">
      <c r="A17" s="9" t="s">
        <v>59</v>
      </c>
    </row>
    <row r="18" spans="1:1">
      <c r="A18" s="9" t="s">
        <v>60</v>
      </c>
    </row>
    <row r="19" spans="1:1">
      <c r="A19" s="9" t="s">
        <v>61</v>
      </c>
    </row>
    <row r="20" spans="1:1">
      <c r="A20" s="9" t="s">
        <v>63</v>
      </c>
    </row>
    <row r="21" spans="1:1">
      <c r="A21" s="9" t="s">
        <v>64</v>
      </c>
    </row>
    <row r="22" spans="1:1">
      <c r="A22" s="9" t="s">
        <v>65</v>
      </c>
    </row>
    <row r="23" spans="1:1">
      <c r="A23" s="9" t="s">
        <v>66</v>
      </c>
    </row>
    <row r="24" spans="1:1">
      <c r="A24" s="9" t="s">
        <v>67</v>
      </c>
    </row>
    <row r="25" spans="1:1">
      <c r="A25" s="9" t="s">
        <v>68</v>
      </c>
    </row>
    <row r="26" spans="1:1">
      <c r="A26" s="9" t="s">
        <v>69</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sheetData>
  <dataValidations count="1">
    <dataValidation allowBlank="1" showInputMessage="1" showErrorMessage="1" promptTitle="CHOOSE" sqref="A6:A8" xr:uid="{2A3B5AF6-6A5A-44A0-8C55-D41872098AC6}"/>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6C561-9FBA-4443-A0DA-CA34F28CC938}">
  <sheetPr>
    <tabColor theme="7" tint="-0.499984740745262"/>
    <pageSetUpPr fitToPage="1"/>
  </sheetPr>
  <dimension ref="A1:U556"/>
  <sheetViews>
    <sheetView view="pageBreakPreview" zoomScaleNormal="100" zoomScaleSheetLayoutView="100" workbookViewId="0">
      <selection activeCell="D55" sqref="D55"/>
    </sheetView>
  </sheetViews>
  <sheetFormatPr defaultColWidth="9.28515625" defaultRowHeight="13.15"/>
  <cols>
    <col min="1" max="1" width="20.42578125" style="89" bestFit="1" customWidth="1"/>
    <col min="2" max="2" width="20.42578125" style="89" customWidth="1"/>
    <col min="3" max="3" width="40.28515625" style="89" customWidth="1"/>
    <col min="4" max="4" width="21.28515625" style="89" customWidth="1"/>
    <col min="5" max="5" width="20.42578125" style="89" customWidth="1"/>
    <col min="6" max="6" width="9" style="89" customWidth="1"/>
    <col min="7" max="7" width="15.28515625" style="112" customWidth="1"/>
    <col min="8" max="8" width="16.28515625" style="112" customWidth="1"/>
    <col min="9" max="9" width="11.42578125" style="157" customWidth="1"/>
    <col min="10" max="10" width="11.42578125" style="158" customWidth="1"/>
    <col min="11" max="11" width="31.28515625" style="89" customWidth="1"/>
    <col min="12" max="12" width="20.28515625" style="89" customWidth="1"/>
    <col min="13" max="13" width="9.28515625" style="89"/>
    <col min="14" max="14" width="18.7109375" style="89" customWidth="1"/>
    <col min="15" max="16384" width="9.28515625" style="89"/>
  </cols>
  <sheetData>
    <row r="1" spans="1:14" s="78" customFormat="1" ht="91.5" customHeight="1">
      <c r="A1" s="77"/>
      <c r="B1" s="77"/>
      <c r="C1" s="77"/>
      <c r="D1" s="272"/>
      <c r="E1" s="272"/>
      <c r="F1" s="273"/>
      <c r="G1" s="285" t="s">
        <v>122</v>
      </c>
      <c r="H1" s="285"/>
      <c r="I1" s="285"/>
      <c r="J1" s="285"/>
      <c r="K1" s="274" t="s">
        <v>123</v>
      </c>
      <c r="L1" s="274"/>
    </row>
    <row r="2" spans="1:14" s="80" customFormat="1" ht="18" customHeight="1">
      <c r="A2" s="159" t="s">
        <v>124</v>
      </c>
      <c r="B2" s="159"/>
      <c r="C2" s="159"/>
      <c r="D2" s="159"/>
      <c r="E2" s="159"/>
      <c r="F2" s="159"/>
      <c r="G2" s="159">
        <v>3.5</v>
      </c>
      <c r="H2" s="160">
        <v>5.5</v>
      </c>
      <c r="I2" s="161">
        <v>7.5</v>
      </c>
      <c r="J2" s="161">
        <v>12</v>
      </c>
      <c r="K2" s="274"/>
      <c r="L2" s="274"/>
    </row>
    <row r="3" spans="1:14" s="80" customFormat="1" ht="18" customHeight="1">
      <c r="A3" s="81" t="s">
        <v>125</v>
      </c>
      <c r="B3" s="81"/>
      <c r="C3" s="81"/>
      <c r="D3" s="81"/>
      <c r="E3" s="81"/>
      <c r="F3" s="81"/>
      <c r="G3" s="162">
        <v>0.29170000000000001</v>
      </c>
      <c r="H3" s="79">
        <v>0.45829999999999999</v>
      </c>
      <c r="I3" s="155">
        <v>0.625</v>
      </c>
      <c r="J3" s="155">
        <v>1</v>
      </c>
      <c r="K3" s="275"/>
      <c r="L3" s="275"/>
      <c r="M3" s="82"/>
    </row>
    <row r="4" spans="1:14" s="83" customFormat="1" ht="46.5" customHeight="1">
      <c r="A4" s="276" t="s">
        <v>126</v>
      </c>
      <c r="B4" s="277"/>
      <c r="C4" s="277"/>
      <c r="D4" s="277"/>
      <c r="E4" s="277"/>
      <c r="F4" s="277"/>
      <c r="G4" s="277"/>
      <c r="H4" s="277"/>
      <c r="I4" s="277"/>
      <c r="J4" s="277"/>
      <c r="K4" s="277"/>
      <c r="L4" s="278"/>
    </row>
    <row r="5" spans="1:14" s="84" customFormat="1" ht="36">
      <c r="A5" s="25" t="s">
        <v>127</v>
      </c>
      <c r="B5" s="25" t="s">
        <v>58</v>
      </c>
      <c r="C5" s="25" t="s">
        <v>5</v>
      </c>
      <c r="D5" s="25" t="s">
        <v>128</v>
      </c>
      <c r="E5" s="25" t="s">
        <v>58</v>
      </c>
      <c r="F5" s="25" t="s">
        <v>129</v>
      </c>
      <c r="G5" s="25" t="s">
        <v>130</v>
      </c>
      <c r="H5" s="25" t="s">
        <v>131</v>
      </c>
      <c r="I5" s="25" t="s">
        <v>29</v>
      </c>
      <c r="J5" s="25" t="s">
        <v>30</v>
      </c>
      <c r="K5" s="25" t="s">
        <v>132</v>
      </c>
      <c r="L5" s="25" t="s">
        <v>133</v>
      </c>
    </row>
    <row r="6" spans="1:14" s="85" customFormat="1" ht="26.25" customHeight="1">
      <c r="A6" s="279" t="s">
        <v>134</v>
      </c>
      <c r="B6" s="280"/>
      <c r="C6" s="280"/>
      <c r="D6" s="280"/>
      <c r="E6" s="280"/>
      <c r="F6" s="280"/>
      <c r="G6" s="280"/>
      <c r="H6" s="280"/>
      <c r="I6" s="280"/>
      <c r="J6" s="280"/>
      <c r="K6" s="280"/>
      <c r="L6" s="280"/>
    </row>
    <row r="7" spans="1:14" ht="15.6">
      <c r="A7" s="86" t="s">
        <v>135</v>
      </c>
      <c r="B7" s="86" t="s">
        <v>136</v>
      </c>
      <c r="C7" s="87" t="s">
        <v>7</v>
      </c>
      <c r="D7" s="86" t="s">
        <v>137</v>
      </c>
      <c r="E7" s="86" t="s">
        <v>136</v>
      </c>
      <c r="F7" s="86">
        <v>12</v>
      </c>
      <c r="G7" s="86">
        <v>64</v>
      </c>
      <c r="H7" s="88">
        <v>1252</v>
      </c>
      <c r="I7" s="156">
        <f>F7*G7</f>
        <v>768</v>
      </c>
      <c r="J7" s="156">
        <f>ROUND($I7*$H$3,0)</f>
        <v>352</v>
      </c>
      <c r="K7" s="86" t="s">
        <v>138</v>
      </c>
      <c r="L7" s="86" t="s">
        <v>139</v>
      </c>
    </row>
    <row r="8" spans="1:14" s="85" customFormat="1" ht="15.6">
      <c r="A8" s="86" t="s">
        <v>140</v>
      </c>
      <c r="B8" s="86" t="s">
        <v>136</v>
      </c>
      <c r="C8" s="87" t="s">
        <v>7</v>
      </c>
      <c r="D8" s="86" t="s">
        <v>137</v>
      </c>
      <c r="E8" s="86" t="s">
        <v>136</v>
      </c>
      <c r="F8" s="86">
        <v>16</v>
      </c>
      <c r="G8" s="86">
        <v>64</v>
      </c>
      <c r="H8" s="88">
        <v>1668</v>
      </c>
      <c r="I8" s="156">
        <f t="shared" ref="I8:I33" si="0">F8*G8</f>
        <v>1024</v>
      </c>
      <c r="J8" s="156">
        <f t="shared" ref="J8:J33" si="1">ROUND($I8*$H$3,0)</f>
        <v>469</v>
      </c>
      <c r="K8" s="86" t="s">
        <v>138</v>
      </c>
      <c r="L8" s="86" t="s">
        <v>141</v>
      </c>
      <c r="M8" s="89"/>
      <c r="N8" s="89"/>
    </row>
    <row r="9" spans="1:14" s="84" customFormat="1" ht="15.6">
      <c r="A9" s="86" t="s">
        <v>142</v>
      </c>
      <c r="B9" s="86" t="s">
        <v>136</v>
      </c>
      <c r="C9" s="87" t="s">
        <v>7</v>
      </c>
      <c r="D9" s="86" t="s">
        <v>137</v>
      </c>
      <c r="E9" s="86" t="s">
        <v>136</v>
      </c>
      <c r="F9" s="86">
        <v>20</v>
      </c>
      <c r="G9" s="86">
        <v>64</v>
      </c>
      <c r="H9" s="88">
        <v>2085</v>
      </c>
      <c r="I9" s="156">
        <f t="shared" si="0"/>
        <v>1280</v>
      </c>
      <c r="J9" s="156">
        <f t="shared" si="1"/>
        <v>587</v>
      </c>
      <c r="K9" s="86" t="s">
        <v>138</v>
      </c>
      <c r="L9" s="86" t="s">
        <v>143</v>
      </c>
      <c r="N9" s="89"/>
    </row>
    <row r="10" spans="1:14" s="80" customFormat="1" ht="15.6">
      <c r="A10" s="90" t="s">
        <v>144</v>
      </c>
      <c r="B10" s="86" t="s">
        <v>136</v>
      </c>
      <c r="C10" s="91" t="s">
        <v>6</v>
      </c>
      <c r="D10" s="90" t="s">
        <v>137</v>
      </c>
      <c r="E10" s="86" t="s">
        <v>136</v>
      </c>
      <c r="F10" s="90">
        <v>12</v>
      </c>
      <c r="G10" s="90">
        <v>64</v>
      </c>
      <c r="H10" s="88">
        <v>1201.9199999999998</v>
      </c>
      <c r="I10" s="156">
        <f t="shared" si="0"/>
        <v>768</v>
      </c>
      <c r="J10" s="156">
        <f t="shared" si="1"/>
        <v>352</v>
      </c>
      <c r="K10" s="86" t="s">
        <v>138</v>
      </c>
      <c r="L10" s="86" t="s">
        <v>145</v>
      </c>
      <c r="N10" s="89"/>
    </row>
    <row r="11" spans="1:14" s="80" customFormat="1" ht="15.6">
      <c r="A11" s="90" t="s">
        <v>146</v>
      </c>
      <c r="B11" s="86" t="s">
        <v>136</v>
      </c>
      <c r="C11" s="91" t="s">
        <v>6</v>
      </c>
      <c r="D11" s="90" t="s">
        <v>137</v>
      </c>
      <c r="E11" s="86" t="s">
        <v>136</v>
      </c>
      <c r="F11" s="90">
        <v>16</v>
      </c>
      <c r="G11" s="90">
        <v>64</v>
      </c>
      <c r="H11" s="88">
        <v>1601.28</v>
      </c>
      <c r="I11" s="156">
        <f t="shared" si="0"/>
        <v>1024</v>
      </c>
      <c r="J11" s="156">
        <f t="shared" si="1"/>
        <v>469</v>
      </c>
      <c r="K11" s="86" t="s">
        <v>138</v>
      </c>
      <c r="L11" s="86" t="s">
        <v>147</v>
      </c>
      <c r="N11" s="89"/>
    </row>
    <row r="12" spans="1:14" s="80" customFormat="1" ht="15.6">
      <c r="A12" s="90" t="s">
        <v>148</v>
      </c>
      <c r="B12" s="86" t="s">
        <v>136</v>
      </c>
      <c r="C12" s="91" t="s">
        <v>6</v>
      </c>
      <c r="D12" s="90" t="s">
        <v>137</v>
      </c>
      <c r="E12" s="86" t="s">
        <v>136</v>
      </c>
      <c r="F12" s="90">
        <v>20</v>
      </c>
      <c r="G12" s="90">
        <v>64</v>
      </c>
      <c r="H12" s="88">
        <v>2001.6</v>
      </c>
      <c r="I12" s="156">
        <f t="shared" si="0"/>
        <v>1280</v>
      </c>
      <c r="J12" s="156">
        <f t="shared" si="1"/>
        <v>587</v>
      </c>
      <c r="K12" s="86" t="s">
        <v>138</v>
      </c>
      <c r="L12" s="86" t="s">
        <v>149</v>
      </c>
      <c r="N12" s="89"/>
    </row>
    <row r="13" spans="1:14" s="85" customFormat="1" ht="15.6">
      <c r="A13" s="86" t="s">
        <v>150</v>
      </c>
      <c r="B13" s="86" t="s">
        <v>136</v>
      </c>
      <c r="C13" s="87" t="s">
        <v>7</v>
      </c>
      <c r="D13" s="86" t="s">
        <v>151</v>
      </c>
      <c r="E13" s="86" t="s">
        <v>136</v>
      </c>
      <c r="F13" s="86">
        <v>12</v>
      </c>
      <c r="G13" s="86">
        <v>64</v>
      </c>
      <c r="H13" s="88">
        <v>1252</v>
      </c>
      <c r="I13" s="156">
        <f t="shared" si="0"/>
        <v>768</v>
      </c>
      <c r="J13" s="156">
        <f t="shared" si="1"/>
        <v>352</v>
      </c>
      <c r="K13" s="86" t="s">
        <v>138</v>
      </c>
      <c r="L13" s="86" t="s">
        <v>152</v>
      </c>
      <c r="N13" s="92"/>
    </row>
    <row r="14" spans="1:14" s="85" customFormat="1" ht="15.6">
      <c r="A14" s="86" t="s">
        <v>153</v>
      </c>
      <c r="B14" s="86" t="s">
        <v>136</v>
      </c>
      <c r="C14" s="87" t="s">
        <v>7</v>
      </c>
      <c r="D14" s="86" t="s">
        <v>151</v>
      </c>
      <c r="E14" s="86" t="s">
        <v>136</v>
      </c>
      <c r="F14" s="86">
        <v>16</v>
      </c>
      <c r="G14" s="86">
        <v>64</v>
      </c>
      <c r="H14" s="88">
        <v>1668</v>
      </c>
      <c r="I14" s="156">
        <f t="shared" si="0"/>
        <v>1024</v>
      </c>
      <c r="J14" s="156">
        <f t="shared" si="1"/>
        <v>469</v>
      </c>
      <c r="K14" s="86" t="s">
        <v>138</v>
      </c>
      <c r="L14" s="86" t="s">
        <v>154</v>
      </c>
      <c r="N14" s="89"/>
    </row>
    <row r="15" spans="1:14" s="85" customFormat="1" ht="15.6">
      <c r="A15" s="86" t="s">
        <v>155</v>
      </c>
      <c r="B15" s="86" t="s">
        <v>136</v>
      </c>
      <c r="C15" s="87" t="s">
        <v>7</v>
      </c>
      <c r="D15" s="86" t="s">
        <v>151</v>
      </c>
      <c r="E15" s="86" t="s">
        <v>136</v>
      </c>
      <c r="F15" s="86">
        <v>20</v>
      </c>
      <c r="G15" s="86">
        <v>64</v>
      </c>
      <c r="H15" s="88">
        <v>2085</v>
      </c>
      <c r="I15" s="156">
        <f t="shared" si="0"/>
        <v>1280</v>
      </c>
      <c r="J15" s="156">
        <f t="shared" si="1"/>
        <v>587</v>
      </c>
      <c r="K15" s="86" t="s">
        <v>138</v>
      </c>
      <c r="L15" s="86" t="s">
        <v>156</v>
      </c>
      <c r="N15" s="89"/>
    </row>
    <row r="16" spans="1:14" s="80" customFormat="1" ht="15.6">
      <c r="A16" s="90" t="s">
        <v>157</v>
      </c>
      <c r="B16" s="86" t="s">
        <v>136</v>
      </c>
      <c r="C16" s="91" t="s">
        <v>6</v>
      </c>
      <c r="D16" s="90" t="s">
        <v>151</v>
      </c>
      <c r="E16" s="86" t="s">
        <v>136</v>
      </c>
      <c r="F16" s="90">
        <v>12</v>
      </c>
      <c r="G16" s="90">
        <v>64</v>
      </c>
      <c r="H16" s="88">
        <v>1201.9199999999998</v>
      </c>
      <c r="I16" s="156">
        <f t="shared" si="0"/>
        <v>768</v>
      </c>
      <c r="J16" s="156">
        <f t="shared" si="1"/>
        <v>352</v>
      </c>
      <c r="K16" s="86" t="s">
        <v>138</v>
      </c>
      <c r="L16" s="86" t="s">
        <v>158</v>
      </c>
      <c r="N16" s="89"/>
    </row>
    <row r="17" spans="1:14" s="80" customFormat="1" ht="15.6">
      <c r="A17" s="90" t="s">
        <v>159</v>
      </c>
      <c r="B17" s="86" t="s">
        <v>136</v>
      </c>
      <c r="C17" s="91" t="s">
        <v>6</v>
      </c>
      <c r="D17" s="90" t="s">
        <v>151</v>
      </c>
      <c r="E17" s="86" t="s">
        <v>136</v>
      </c>
      <c r="F17" s="90">
        <v>16</v>
      </c>
      <c r="G17" s="90">
        <v>64</v>
      </c>
      <c r="H17" s="88">
        <v>1601.28</v>
      </c>
      <c r="I17" s="156">
        <f t="shared" si="0"/>
        <v>1024</v>
      </c>
      <c r="J17" s="156">
        <f t="shared" si="1"/>
        <v>469</v>
      </c>
      <c r="K17" s="86" t="s">
        <v>138</v>
      </c>
      <c r="L17" s="86" t="s">
        <v>160</v>
      </c>
      <c r="N17" s="89"/>
    </row>
    <row r="18" spans="1:14" s="80" customFormat="1" ht="15.6">
      <c r="A18" s="90" t="s">
        <v>161</v>
      </c>
      <c r="B18" s="86" t="s">
        <v>136</v>
      </c>
      <c r="C18" s="91" t="s">
        <v>6</v>
      </c>
      <c r="D18" s="90" t="s">
        <v>151</v>
      </c>
      <c r="E18" s="86" t="s">
        <v>136</v>
      </c>
      <c r="F18" s="90">
        <v>20</v>
      </c>
      <c r="G18" s="90">
        <v>64</v>
      </c>
      <c r="H18" s="88">
        <v>2001.6</v>
      </c>
      <c r="I18" s="156">
        <f t="shared" si="0"/>
        <v>1280</v>
      </c>
      <c r="J18" s="156">
        <f t="shared" si="1"/>
        <v>587</v>
      </c>
      <c r="K18" s="86" t="s">
        <v>138</v>
      </c>
      <c r="L18" s="86" t="s">
        <v>162</v>
      </c>
      <c r="N18" s="89"/>
    </row>
    <row r="19" spans="1:14" s="80" customFormat="1" ht="15.6">
      <c r="A19" s="90" t="s">
        <v>163</v>
      </c>
      <c r="B19" s="86" t="s">
        <v>136</v>
      </c>
      <c r="C19" s="87" t="s">
        <v>7</v>
      </c>
      <c r="D19" s="86" t="s">
        <v>164</v>
      </c>
      <c r="E19" s="86" t="s">
        <v>136</v>
      </c>
      <c r="F19" s="90">
        <v>12</v>
      </c>
      <c r="G19" s="90">
        <v>64</v>
      </c>
      <c r="H19" s="93">
        <v>1252</v>
      </c>
      <c r="I19" s="156">
        <f t="shared" si="0"/>
        <v>768</v>
      </c>
      <c r="J19" s="156">
        <f t="shared" si="1"/>
        <v>352</v>
      </c>
      <c r="K19" s="86" t="s">
        <v>138</v>
      </c>
      <c r="L19" s="94" t="s">
        <v>165</v>
      </c>
      <c r="M19" s="95"/>
      <c r="N19" s="95"/>
    </row>
    <row r="20" spans="1:14" ht="15.6">
      <c r="A20" s="90" t="s">
        <v>166</v>
      </c>
      <c r="B20" s="86" t="s">
        <v>136</v>
      </c>
      <c r="C20" s="87" t="s">
        <v>7</v>
      </c>
      <c r="D20" s="86" t="s">
        <v>164</v>
      </c>
      <c r="E20" s="86" t="s">
        <v>136</v>
      </c>
      <c r="F20" s="90">
        <v>16</v>
      </c>
      <c r="G20" s="90">
        <v>64</v>
      </c>
      <c r="H20" s="93">
        <v>1668</v>
      </c>
      <c r="I20" s="156">
        <f t="shared" si="0"/>
        <v>1024</v>
      </c>
      <c r="J20" s="156">
        <f t="shared" si="1"/>
        <v>469</v>
      </c>
      <c r="K20" s="86" t="s">
        <v>138</v>
      </c>
      <c r="L20" s="86" t="s">
        <v>167</v>
      </c>
    </row>
    <row r="21" spans="1:14" ht="15.6">
      <c r="A21" s="90" t="s">
        <v>168</v>
      </c>
      <c r="B21" s="86" t="s">
        <v>136</v>
      </c>
      <c r="C21" s="87" t="s">
        <v>7</v>
      </c>
      <c r="D21" s="86" t="s">
        <v>164</v>
      </c>
      <c r="E21" s="86" t="s">
        <v>136</v>
      </c>
      <c r="F21" s="90">
        <v>20</v>
      </c>
      <c r="G21" s="90">
        <v>64</v>
      </c>
      <c r="H21" s="93">
        <v>2085</v>
      </c>
      <c r="I21" s="156">
        <f t="shared" si="0"/>
        <v>1280</v>
      </c>
      <c r="J21" s="156">
        <f t="shared" si="1"/>
        <v>587</v>
      </c>
      <c r="K21" s="86" t="s">
        <v>138</v>
      </c>
      <c r="L21" s="86" t="s">
        <v>169</v>
      </c>
    </row>
    <row r="22" spans="1:14" s="97" customFormat="1" ht="15.6">
      <c r="A22" s="86" t="s">
        <v>170</v>
      </c>
      <c r="B22" s="86" t="s">
        <v>136</v>
      </c>
      <c r="C22" s="87" t="s">
        <v>7</v>
      </c>
      <c r="D22" s="86" t="s">
        <v>171</v>
      </c>
      <c r="E22" s="86" t="s">
        <v>136</v>
      </c>
      <c r="F22" s="86">
        <v>12</v>
      </c>
      <c r="G22" s="86">
        <v>64</v>
      </c>
      <c r="H22" s="88">
        <v>1252</v>
      </c>
      <c r="I22" s="156">
        <f t="shared" si="0"/>
        <v>768</v>
      </c>
      <c r="J22" s="156">
        <f t="shared" si="1"/>
        <v>352</v>
      </c>
      <c r="K22" s="86" t="s">
        <v>172</v>
      </c>
      <c r="L22" s="96" t="s">
        <v>173</v>
      </c>
    </row>
    <row r="23" spans="1:14" s="98" customFormat="1" ht="15.6">
      <c r="A23" s="90" t="s">
        <v>174</v>
      </c>
      <c r="B23" s="86" t="s">
        <v>136</v>
      </c>
      <c r="C23" s="87" t="s">
        <v>7</v>
      </c>
      <c r="D23" s="86" t="s">
        <v>171</v>
      </c>
      <c r="E23" s="86" t="s">
        <v>136</v>
      </c>
      <c r="F23" s="90">
        <v>16</v>
      </c>
      <c r="G23" s="90">
        <v>64</v>
      </c>
      <c r="H23" s="93">
        <v>1668</v>
      </c>
      <c r="I23" s="156">
        <f t="shared" si="0"/>
        <v>1024</v>
      </c>
      <c r="J23" s="156">
        <f t="shared" si="1"/>
        <v>469</v>
      </c>
      <c r="K23" s="86" t="s">
        <v>172</v>
      </c>
      <c r="L23" s="94" t="s">
        <v>175</v>
      </c>
      <c r="N23" s="97"/>
    </row>
    <row r="24" spans="1:14" s="98" customFormat="1" ht="15.6">
      <c r="A24" s="90" t="s">
        <v>176</v>
      </c>
      <c r="B24" s="86" t="s">
        <v>136</v>
      </c>
      <c r="C24" s="87" t="s">
        <v>7</v>
      </c>
      <c r="D24" s="86" t="s">
        <v>171</v>
      </c>
      <c r="E24" s="86" t="s">
        <v>136</v>
      </c>
      <c r="F24" s="90">
        <v>20</v>
      </c>
      <c r="G24" s="90">
        <v>64</v>
      </c>
      <c r="H24" s="93">
        <v>2085</v>
      </c>
      <c r="I24" s="156">
        <f t="shared" si="0"/>
        <v>1280</v>
      </c>
      <c r="J24" s="156">
        <f t="shared" si="1"/>
        <v>587</v>
      </c>
      <c r="K24" s="86" t="s">
        <v>172</v>
      </c>
      <c r="L24" s="94" t="s">
        <v>177</v>
      </c>
      <c r="N24" s="97"/>
    </row>
    <row r="25" spans="1:14" s="98" customFormat="1" ht="15.6">
      <c r="A25" s="90" t="s">
        <v>178</v>
      </c>
      <c r="B25" s="86" t="s">
        <v>136</v>
      </c>
      <c r="C25" s="91" t="s">
        <v>6</v>
      </c>
      <c r="D25" s="86" t="s">
        <v>171</v>
      </c>
      <c r="E25" s="86" t="s">
        <v>136</v>
      </c>
      <c r="F25" s="90">
        <v>12</v>
      </c>
      <c r="G25" s="90">
        <v>64</v>
      </c>
      <c r="H25" s="93">
        <v>1202</v>
      </c>
      <c r="I25" s="156">
        <f t="shared" si="0"/>
        <v>768</v>
      </c>
      <c r="J25" s="156">
        <f t="shared" si="1"/>
        <v>352</v>
      </c>
      <c r="K25" s="86" t="s">
        <v>172</v>
      </c>
      <c r="L25" s="94" t="s">
        <v>179</v>
      </c>
      <c r="N25" s="97"/>
    </row>
    <row r="26" spans="1:14" s="98" customFormat="1" ht="15.6">
      <c r="A26" s="90" t="s">
        <v>180</v>
      </c>
      <c r="B26" s="86" t="s">
        <v>136</v>
      </c>
      <c r="C26" s="91" t="s">
        <v>6</v>
      </c>
      <c r="D26" s="86" t="s">
        <v>171</v>
      </c>
      <c r="E26" s="86" t="s">
        <v>136</v>
      </c>
      <c r="F26" s="90">
        <v>16</v>
      </c>
      <c r="G26" s="90">
        <v>64</v>
      </c>
      <c r="H26" s="93">
        <v>1601</v>
      </c>
      <c r="I26" s="156">
        <f t="shared" si="0"/>
        <v>1024</v>
      </c>
      <c r="J26" s="156">
        <f t="shared" si="1"/>
        <v>469</v>
      </c>
      <c r="K26" s="86" t="s">
        <v>172</v>
      </c>
      <c r="L26" s="94" t="s">
        <v>181</v>
      </c>
      <c r="N26" s="97"/>
    </row>
    <row r="27" spans="1:14" s="98" customFormat="1" ht="15.6">
      <c r="A27" s="90" t="s">
        <v>182</v>
      </c>
      <c r="B27" s="86" t="s">
        <v>136</v>
      </c>
      <c r="C27" s="91" t="s">
        <v>6</v>
      </c>
      <c r="D27" s="86" t="s">
        <v>171</v>
      </c>
      <c r="E27" s="86" t="s">
        <v>136</v>
      </c>
      <c r="F27" s="90">
        <v>20</v>
      </c>
      <c r="G27" s="90">
        <v>64</v>
      </c>
      <c r="H27" s="93">
        <v>2002</v>
      </c>
      <c r="I27" s="156">
        <f t="shared" si="0"/>
        <v>1280</v>
      </c>
      <c r="J27" s="156">
        <f t="shared" si="1"/>
        <v>587</v>
      </c>
      <c r="K27" s="86" t="s">
        <v>172</v>
      </c>
      <c r="L27" s="94" t="s">
        <v>183</v>
      </c>
      <c r="N27" s="97"/>
    </row>
    <row r="28" spans="1:14" s="104" customFormat="1" ht="15.6">
      <c r="A28" s="99" t="s">
        <v>184</v>
      </c>
      <c r="B28" s="86" t="s">
        <v>136</v>
      </c>
      <c r="C28" s="87" t="s">
        <v>7</v>
      </c>
      <c r="D28" s="101" t="s">
        <v>185</v>
      </c>
      <c r="E28" s="86" t="s">
        <v>136</v>
      </c>
      <c r="F28" s="86">
        <v>12</v>
      </c>
      <c r="G28" s="86">
        <v>64</v>
      </c>
      <c r="H28" s="88">
        <v>1252</v>
      </c>
      <c r="I28" s="156">
        <f t="shared" si="0"/>
        <v>768</v>
      </c>
      <c r="J28" s="156">
        <f t="shared" si="1"/>
        <v>352</v>
      </c>
      <c r="K28" s="86" t="s">
        <v>172</v>
      </c>
      <c r="L28" s="102" t="s">
        <v>186</v>
      </c>
      <c r="M28" s="103"/>
      <c r="N28" s="103"/>
    </row>
    <row r="29" spans="1:14" s="98" customFormat="1" ht="15.6">
      <c r="A29" s="90" t="s">
        <v>187</v>
      </c>
      <c r="B29" s="86" t="s">
        <v>136</v>
      </c>
      <c r="C29" s="87" t="s">
        <v>7</v>
      </c>
      <c r="D29" s="86" t="s">
        <v>185</v>
      </c>
      <c r="E29" s="86" t="s">
        <v>136</v>
      </c>
      <c r="F29" s="90">
        <v>16</v>
      </c>
      <c r="G29" s="90">
        <v>64</v>
      </c>
      <c r="H29" s="93">
        <v>1668</v>
      </c>
      <c r="I29" s="156">
        <f t="shared" si="0"/>
        <v>1024</v>
      </c>
      <c r="J29" s="156">
        <f t="shared" si="1"/>
        <v>469</v>
      </c>
      <c r="K29" s="86" t="s">
        <v>172</v>
      </c>
      <c r="L29" s="94" t="s">
        <v>188</v>
      </c>
      <c r="N29" s="97"/>
    </row>
    <row r="30" spans="1:14" s="98" customFormat="1" ht="15.6">
      <c r="A30" s="90" t="s">
        <v>189</v>
      </c>
      <c r="B30" s="86" t="s">
        <v>136</v>
      </c>
      <c r="C30" s="87" t="s">
        <v>7</v>
      </c>
      <c r="D30" s="86" t="s">
        <v>185</v>
      </c>
      <c r="E30" s="86" t="s">
        <v>136</v>
      </c>
      <c r="F30" s="90">
        <v>20</v>
      </c>
      <c r="G30" s="90">
        <v>64</v>
      </c>
      <c r="H30" s="93">
        <v>2085</v>
      </c>
      <c r="I30" s="156">
        <f t="shared" si="0"/>
        <v>1280</v>
      </c>
      <c r="J30" s="156">
        <f t="shared" si="1"/>
        <v>587</v>
      </c>
      <c r="K30" s="86" t="s">
        <v>172</v>
      </c>
      <c r="L30" s="94" t="s">
        <v>190</v>
      </c>
      <c r="N30" s="97"/>
    </row>
    <row r="31" spans="1:14" s="98" customFormat="1" ht="15.6">
      <c r="A31" s="90" t="s">
        <v>191</v>
      </c>
      <c r="B31" s="86" t="s">
        <v>136</v>
      </c>
      <c r="C31" s="91" t="s">
        <v>6</v>
      </c>
      <c r="D31" s="86" t="s">
        <v>185</v>
      </c>
      <c r="E31" s="86" t="s">
        <v>136</v>
      </c>
      <c r="F31" s="90">
        <v>12</v>
      </c>
      <c r="G31" s="90">
        <v>64</v>
      </c>
      <c r="H31" s="93">
        <v>1202</v>
      </c>
      <c r="I31" s="156">
        <f t="shared" si="0"/>
        <v>768</v>
      </c>
      <c r="J31" s="156">
        <f t="shared" si="1"/>
        <v>352</v>
      </c>
      <c r="K31" s="86" t="s">
        <v>172</v>
      </c>
      <c r="L31" s="94" t="s">
        <v>192</v>
      </c>
      <c r="N31" s="97"/>
    </row>
    <row r="32" spans="1:14" s="98" customFormat="1" ht="15.6">
      <c r="A32" s="90" t="s">
        <v>193</v>
      </c>
      <c r="B32" s="86" t="s">
        <v>136</v>
      </c>
      <c r="C32" s="91" t="s">
        <v>6</v>
      </c>
      <c r="D32" s="86" t="s">
        <v>185</v>
      </c>
      <c r="E32" s="86" t="s">
        <v>136</v>
      </c>
      <c r="F32" s="90">
        <v>16</v>
      </c>
      <c r="G32" s="90">
        <v>64</v>
      </c>
      <c r="H32" s="93">
        <v>1601</v>
      </c>
      <c r="I32" s="156">
        <f t="shared" si="0"/>
        <v>1024</v>
      </c>
      <c r="J32" s="156">
        <f t="shared" si="1"/>
        <v>469</v>
      </c>
      <c r="K32" s="86" t="s">
        <v>172</v>
      </c>
      <c r="L32" s="94" t="s">
        <v>194</v>
      </c>
      <c r="N32" s="97"/>
    </row>
    <row r="33" spans="1:14" s="98" customFormat="1" ht="15.6">
      <c r="A33" s="90" t="s">
        <v>195</v>
      </c>
      <c r="B33" s="86" t="s">
        <v>136</v>
      </c>
      <c r="C33" s="91" t="s">
        <v>6</v>
      </c>
      <c r="D33" s="86" t="s">
        <v>185</v>
      </c>
      <c r="E33" s="86" t="s">
        <v>136</v>
      </c>
      <c r="F33" s="90">
        <v>20</v>
      </c>
      <c r="G33" s="90">
        <v>64</v>
      </c>
      <c r="H33" s="93">
        <v>2002</v>
      </c>
      <c r="I33" s="156">
        <f t="shared" si="0"/>
        <v>1280</v>
      </c>
      <c r="J33" s="156">
        <f t="shared" si="1"/>
        <v>587</v>
      </c>
      <c r="K33" s="86" t="s">
        <v>172</v>
      </c>
      <c r="L33" s="94" t="s">
        <v>196</v>
      </c>
      <c r="N33" s="97"/>
    </row>
    <row r="34" spans="1:14" s="85" customFormat="1" ht="26.25" customHeight="1">
      <c r="A34" s="279" t="s">
        <v>197</v>
      </c>
      <c r="B34" s="280"/>
      <c r="C34" s="280"/>
      <c r="D34" s="280"/>
      <c r="E34" s="280"/>
      <c r="F34" s="280"/>
      <c r="G34" s="280"/>
      <c r="H34" s="280"/>
      <c r="I34" s="280"/>
      <c r="J34" s="280"/>
      <c r="K34" s="280"/>
      <c r="L34" s="281"/>
    </row>
    <row r="35" spans="1:14" s="85" customFormat="1" ht="15.6">
      <c r="A35" s="92" t="s">
        <v>198</v>
      </c>
      <c r="B35" s="86" t="s">
        <v>136</v>
      </c>
      <c r="C35" s="87" t="s">
        <v>7</v>
      </c>
      <c r="D35" s="92" t="s">
        <v>137</v>
      </c>
      <c r="E35" s="86" t="s">
        <v>136</v>
      </c>
      <c r="F35" s="86">
        <v>16</v>
      </c>
      <c r="G35" s="86">
        <v>48</v>
      </c>
      <c r="H35" s="88">
        <v>1649</v>
      </c>
      <c r="I35" s="156">
        <f>F35*G35</f>
        <v>768</v>
      </c>
      <c r="J35" s="156">
        <f>ROUND($I35*$I$3,0)</f>
        <v>480</v>
      </c>
      <c r="K35" s="92" t="s">
        <v>199</v>
      </c>
      <c r="L35" s="92" t="s">
        <v>200</v>
      </c>
      <c r="N35" s="89"/>
    </row>
    <row r="36" spans="1:14" s="84" customFormat="1" ht="15.6">
      <c r="A36" s="92" t="s">
        <v>201</v>
      </c>
      <c r="B36" s="86" t="s">
        <v>136</v>
      </c>
      <c r="C36" s="87" t="s">
        <v>7</v>
      </c>
      <c r="D36" s="92" t="s">
        <v>137</v>
      </c>
      <c r="E36" s="86" t="s">
        <v>136</v>
      </c>
      <c r="F36" s="86">
        <v>20</v>
      </c>
      <c r="G36" s="86">
        <v>48</v>
      </c>
      <c r="H36" s="88">
        <v>2061</v>
      </c>
      <c r="I36" s="156">
        <f t="shared" ref="I36:I38" si="2">F36*G36</f>
        <v>960</v>
      </c>
      <c r="J36" s="156">
        <f t="shared" ref="J36:J38" si="3">ROUND($I36*$I$3,0)</f>
        <v>600</v>
      </c>
      <c r="K36" s="92" t="s">
        <v>199</v>
      </c>
      <c r="L36" s="92" t="s">
        <v>202</v>
      </c>
      <c r="N36" s="89"/>
    </row>
    <row r="37" spans="1:14" s="85" customFormat="1" ht="15.6">
      <c r="A37" s="92" t="s">
        <v>203</v>
      </c>
      <c r="B37" s="86" t="s">
        <v>136</v>
      </c>
      <c r="C37" s="87" t="s">
        <v>7</v>
      </c>
      <c r="D37" s="92" t="s">
        <v>151</v>
      </c>
      <c r="E37" s="86" t="s">
        <v>136</v>
      </c>
      <c r="F37" s="86">
        <v>16</v>
      </c>
      <c r="G37" s="86">
        <v>48</v>
      </c>
      <c r="H37" s="88">
        <v>1649</v>
      </c>
      <c r="I37" s="156">
        <f t="shared" si="2"/>
        <v>768</v>
      </c>
      <c r="J37" s="156">
        <f t="shared" si="3"/>
        <v>480</v>
      </c>
      <c r="K37" s="92" t="s">
        <v>199</v>
      </c>
      <c r="L37" s="92" t="s">
        <v>204</v>
      </c>
      <c r="N37" s="89"/>
    </row>
    <row r="38" spans="1:14" s="84" customFormat="1" ht="15.6">
      <c r="A38" s="92" t="s">
        <v>205</v>
      </c>
      <c r="B38" s="86" t="s">
        <v>136</v>
      </c>
      <c r="C38" s="87" t="s">
        <v>7</v>
      </c>
      <c r="D38" s="92" t="s">
        <v>151</v>
      </c>
      <c r="E38" s="86" t="s">
        <v>136</v>
      </c>
      <c r="F38" s="86">
        <v>20</v>
      </c>
      <c r="G38" s="86">
        <v>48</v>
      </c>
      <c r="H38" s="88">
        <v>2061</v>
      </c>
      <c r="I38" s="156">
        <f t="shared" si="2"/>
        <v>960</v>
      </c>
      <c r="J38" s="156">
        <f t="shared" si="3"/>
        <v>600</v>
      </c>
      <c r="K38" s="92" t="s">
        <v>199</v>
      </c>
      <c r="L38" s="92" t="s">
        <v>206</v>
      </c>
      <c r="N38" s="89"/>
    </row>
    <row r="39" spans="1:14" s="85" customFormat="1" ht="41.25" customHeight="1">
      <c r="A39" s="282" t="s">
        <v>207</v>
      </c>
      <c r="B39" s="283"/>
      <c r="C39" s="283"/>
      <c r="D39" s="283"/>
      <c r="E39" s="283"/>
      <c r="F39" s="283"/>
      <c r="G39" s="283"/>
      <c r="H39" s="283"/>
      <c r="I39" s="283"/>
      <c r="J39" s="283"/>
      <c r="K39" s="283"/>
      <c r="L39" s="284"/>
    </row>
    <row r="40" spans="1:14" s="85" customFormat="1" ht="15.6">
      <c r="A40" s="92" t="s">
        <v>208</v>
      </c>
      <c r="B40" s="86" t="s">
        <v>136</v>
      </c>
      <c r="C40" s="105" t="s">
        <v>9</v>
      </c>
      <c r="D40" s="92" t="s">
        <v>137</v>
      </c>
      <c r="E40" s="86" t="s">
        <v>136</v>
      </c>
      <c r="F40" s="90">
        <v>12</v>
      </c>
      <c r="G40" s="90">
        <v>36</v>
      </c>
      <c r="H40" s="93">
        <v>660</v>
      </c>
      <c r="I40" s="156">
        <f t="shared" ref="I40" si="4">F40*G40</f>
        <v>432</v>
      </c>
      <c r="J40" s="156">
        <f>ROUND($I40*$J$3,0)</f>
        <v>432</v>
      </c>
      <c r="K40" s="92" t="s">
        <v>209</v>
      </c>
      <c r="L40" s="92" t="s">
        <v>210</v>
      </c>
      <c r="N40" s="89"/>
    </row>
    <row r="41" spans="1:14" s="85" customFormat="1" ht="15.6">
      <c r="A41" s="92" t="s">
        <v>211</v>
      </c>
      <c r="B41" s="86" t="s">
        <v>136</v>
      </c>
      <c r="C41" s="105" t="s">
        <v>9</v>
      </c>
      <c r="D41" s="92" t="s">
        <v>151</v>
      </c>
      <c r="E41" s="86" t="s">
        <v>136</v>
      </c>
      <c r="F41" s="90">
        <v>12</v>
      </c>
      <c r="G41" s="90">
        <v>36</v>
      </c>
      <c r="H41" s="93">
        <v>660</v>
      </c>
      <c r="I41" s="156">
        <f t="shared" ref="I41:I42" si="5">F41*G41</f>
        <v>432</v>
      </c>
      <c r="J41" s="156">
        <f t="shared" ref="J41:J42" si="6">ROUND($I41*$J$3,0)</f>
        <v>432</v>
      </c>
      <c r="K41" s="92" t="s">
        <v>209</v>
      </c>
      <c r="L41" s="92" t="s">
        <v>212</v>
      </c>
      <c r="N41" s="89"/>
    </row>
    <row r="42" spans="1:14" ht="15.6">
      <c r="A42" s="106" t="s">
        <v>213</v>
      </c>
      <c r="B42" s="86" t="s">
        <v>136</v>
      </c>
      <c r="C42" s="105" t="s">
        <v>9</v>
      </c>
      <c r="D42" s="92" t="s">
        <v>164</v>
      </c>
      <c r="E42" s="86" t="s">
        <v>136</v>
      </c>
      <c r="F42" s="90">
        <v>12</v>
      </c>
      <c r="G42" s="90">
        <v>36</v>
      </c>
      <c r="H42" s="93">
        <v>660</v>
      </c>
      <c r="I42" s="156">
        <f t="shared" si="5"/>
        <v>432</v>
      </c>
      <c r="J42" s="156">
        <f t="shared" si="6"/>
        <v>432</v>
      </c>
      <c r="K42" s="92" t="s">
        <v>209</v>
      </c>
      <c r="L42" s="92" t="s">
        <v>214</v>
      </c>
    </row>
    <row r="43" spans="1:14" ht="15.6">
      <c r="A43" s="107" t="s">
        <v>215</v>
      </c>
      <c r="B43" s="86" t="s">
        <v>136</v>
      </c>
      <c r="C43" s="108" t="s">
        <v>8</v>
      </c>
      <c r="D43" s="107" t="s">
        <v>137</v>
      </c>
      <c r="E43" s="86" t="s">
        <v>136</v>
      </c>
      <c r="F43" s="109">
        <v>12</v>
      </c>
      <c r="G43" s="109">
        <v>42</v>
      </c>
      <c r="H43" s="110">
        <v>840</v>
      </c>
      <c r="I43" s="156">
        <f t="shared" ref="I43:I47" si="7">F43*G43</f>
        <v>504</v>
      </c>
      <c r="J43" s="156">
        <f t="shared" ref="J43:J45" si="8">ROUND($I43*$I$3,0)</f>
        <v>315</v>
      </c>
      <c r="K43" s="107" t="s">
        <v>216</v>
      </c>
      <c r="L43" s="107" t="s">
        <v>217</v>
      </c>
    </row>
    <row r="44" spans="1:14" ht="15.6">
      <c r="A44" s="107" t="s">
        <v>218</v>
      </c>
      <c r="B44" s="86" t="s">
        <v>136</v>
      </c>
      <c r="C44" s="108" t="s">
        <v>8</v>
      </c>
      <c r="D44" s="107" t="s">
        <v>151</v>
      </c>
      <c r="E44" s="86" t="s">
        <v>136</v>
      </c>
      <c r="F44" s="109">
        <v>12</v>
      </c>
      <c r="G44" s="109">
        <v>42</v>
      </c>
      <c r="H44" s="110">
        <v>840</v>
      </c>
      <c r="I44" s="156">
        <f t="shared" si="7"/>
        <v>504</v>
      </c>
      <c r="J44" s="156">
        <f t="shared" si="8"/>
        <v>315</v>
      </c>
      <c r="K44" s="107" t="s">
        <v>216</v>
      </c>
      <c r="L44" s="107" t="s">
        <v>219</v>
      </c>
    </row>
    <row r="45" spans="1:14" ht="15.6">
      <c r="A45" s="107" t="s">
        <v>220</v>
      </c>
      <c r="B45" s="86" t="s">
        <v>136</v>
      </c>
      <c r="C45" s="108" t="s">
        <v>8</v>
      </c>
      <c r="D45" s="107" t="s">
        <v>164</v>
      </c>
      <c r="E45" s="86" t="s">
        <v>136</v>
      </c>
      <c r="F45" s="109">
        <v>12</v>
      </c>
      <c r="G45" s="109">
        <v>42</v>
      </c>
      <c r="H45" s="110">
        <v>840</v>
      </c>
      <c r="I45" s="156">
        <f t="shared" si="7"/>
        <v>504</v>
      </c>
      <c r="J45" s="156">
        <f t="shared" si="8"/>
        <v>315</v>
      </c>
      <c r="K45" s="107" t="s">
        <v>216</v>
      </c>
      <c r="L45" s="107" t="s">
        <v>221</v>
      </c>
    </row>
    <row r="46" spans="1:14" s="98" customFormat="1" ht="15.6">
      <c r="A46" s="106" t="s">
        <v>222</v>
      </c>
      <c r="B46" s="86" t="s">
        <v>136</v>
      </c>
      <c r="C46" s="105" t="s">
        <v>9</v>
      </c>
      <c r="D46" s="92" t="s">
        <v>171</v>
      </c>
      <c r="E46" s="86" t="s">
        <v>136</v>
      </c>
      <c r="F46" s="90">
        <v>12</v>
      </c>
      <c r="G46" s="90">
        <v>36</v>
      </c>
      <c r="H46" s="93">
        <v>660</v>
      </c>
      <c r="I46" s="156">
        <f t="shared" si="7"/>
        <v>432</v>
      </c>
      <c r="J46" s="156">
        <f t="shared" ref="J46:J47" si="9">ROUND($I46*$J$3,0)</f>
        <v>432</v>
      </c>
      <c r="K46" s="92" t="s">
        <v>172</v>
      </c>
      <c r="L46" s="111" t="s">
        <v>223</v>
      </c>
      <c r="N46" s="97"/>
    </row>
    <row r="47" spans="1:14" s="98" customFormat="1" ht="15.6">
      <c r="A47" s="106" t="s">
        <v>224</v>
      </c>
      <c r="B47" s="86" t="s">
        <v>136</v>
      </c>
      <c r="C47" s="105" t="s">
        <v>9</v>
      </c>
      <c r="D47" s="92" t="s">
        <v>185</v>
      </c>
      <c r="E47" s="86" t="s">
        <v>136</v>
      </c>
      <c r="F47" s="90">
        <v>12</v>
      </c>
      <c r="G47" s="90">
        <v>36</v>
      </c>
      <c r="H47" s="93">
        <v>660</v>
      </c>
      <c r="I47" s="156">
        <f t="shared" si="7"/>
        <v>432</v>
      </c>
      <c r="J47" s="156">
        <f t="shared" si="9"/>
        <v>432</v>
      </c>
      <c r="K47" s="92" t="s">
        <v>172</v>
      </c>
      <c r="L47" s="111" t="s">
        <v>225</v>
      </c>
      <c r="N47" s="97"/>
    </row>
    <row r="48" spans="1:14" s="98" customFormat="1" ht="15.6">
      <c r="A48" s="106" t="s">
        <v>226</v>
      </c>
      <c r="B48" s="86" t="s">
        <v>136</v>
      </c>
      <c r="C48" s="108" t="s">
        <v>8</v>
      </c>
      <c r="D48" s="92" t="s">
        <v>171</v>
      </c>
      <c r="E48" s="86" t="s">
        <v>136</v>
      </c>
      <c r="F48" s="90">
        <v>12</v>
      </c>
      <c r="G48" s="90">
        <v>42</v>
      </c>
      <c r="H48" s="93">
        <v>840</v>
      </c>
      <c r="I48" s="156">
        <f t="shared" ref="I48:I49" si="10">F48*G48</f>
        <v>504</v>
      </c>
      <c r="J48" s="156">
        <f t="shared" ref="J48:J49" si="11">ROUND($I48*$I$3,0)</f>
        <v>315</v>
      </c>
      <c r="K48" s="92" t="s">
        <v>172</v>
      </c>
      <c r="L48" s="111" t="s">
        <v>227</v>
      </c>
      <c r="N48" s="97"/>
    </row>
    <row r="49" spans="1:15" s="98" customFormat="1" ht="15.6">
      <c r="A49" s="106" t="s">
        <v>228</v>
      </c>
      <c r="B49" s="86" t="s">
        <v>136</v>
      </c>
      <c r="C49" s="108" t="s">
        <v>8</v>
      </c>
      <c r="D49" s="92" t="s">
        <v>185</v>
      </c>
      <c r="E49" s="86" t="s">
        <v>136</v>
      </c>
      <c r="F49" s="90">
        <v>12</v>
      </c>
      <c r="G49" s="90">
        <v>42</v>
      </c>
      <c r="H49" s="93">
        <v>840</v>
      </c>
      <c r="I49" s="156">
        <f t="shared" si="10"/>
        <v>504</v>
      </c>
      <c r="J49" s="156">
        <f t="shared" si="11"/>
        <v>315</v>
      </c>
      <c r="K49" s="92" t="s">
        <v>172</v>
      </c>
      <c r="L49" s="111" t="s">
        <v>229</v>
      </c>
      <c r="N49" s="97"/>
    </row>
    <row r="50" spans="1:15" s="85" customFormat="1" ht="26.25" customHeight="1">
      <c r="A50" s="279" t="s">
        <v>230</v>
      </c>
      <c r="B50" s="280"/>
      <c r="C50" s="280"/>
      <c r="D50" s="280"/>
      <c r="E50" s="280"/>
      <c r="F50" s="280"/>
      <c r="G50" s="280"/>
      <c r="H50" s="280"/>
      <c r="I50" s="280"/>
      <c r="J50" s="280"/>
      <c r="K50" s="280"/>
      <c r="L50" s="281"/>
    </row>
    <row r="51" spans="1:15" ht="15.6">
      <c r="A51" s="92" t="s">
        <v>231</v>
      </c>
      <c r="B51" s="86" t="s">
        <v>136</v>
      </c>
      <c r="C51" s="87" t="s">
        <v>7</v>
      </c>
      <c r="D51" s="92" t="s">
        <v>151</v>
      </c>
      <c r="E51" s="86" t="s">
        <v>136</v>
      </c>
      <c r="F51" s="86">
        <v>12</v>
      </c>
      <c r="G51" s="86">
        <v>40</v>
      </c>
      <c r="H51" s="88">
        <v>1152</v>
      </c>
      <c r="I51" s="156">
        <f t="shared" ref="I51:I53" si="12">F51*G51</f>
        <v>480</v>
      </c>
      <c r="J51" s="156">
        <f t="shared" ref="J51:J53" si="13">ROUND($I51*$H$3,0)</f>
        <v>220</v>
      </c>
      <c r="K51" s="92" t="s">
        <v>232</v>
      </c>
      <c r="L51" s="92" t="s">
        <v>233</v>
      </c>
    </row>
    <row r="52" spans="1:15" s="85" customFormat="1" ht="15.6">
      <c r="A52" s="92" t="s">
        <v>234</v>
      </c>
      <c r="B52" s="86" t="s">
        <v>136</v>
      </c>
      <c r="C52" s="87" t="s">
        <v>7</v>
      </c>
      <c r="D52" s="92" t="s">
        <v>151</v>
      </c>
      <c r="E52" s="86" t="s">
        <v>136</v>
      </c>
      <c r="F52" s="86">
        <v>16</v>
      </c>
      <c r="G52" s="86">
        <v>40</v>
      </c>
      <c r="H52" s="88">
        <v>1536</v>
      </c>
      <c r="I52" s="156">
        <f t="shared" si="12"/>
        <v>640</v>
      </c>
      <c r="J52" s="156">
        <f t="shared" si="13"/>
        <v>293</v>
      </c>
      <c r="K52" s="92" t="s">
        <v>232</v>
      </c>
      <c r="L52" s="92" t="s">
        <v>235</v>
      </c>
      <c r="N52" s="89"/>
    </row>
    <row r="53" spans="1:15" s="84" customFormat="1" ht="15.6">
      <c r="A53" s="92" t="s">
        <v>236</v>
      </c>
      <c r="B53" s="86" t="s">
        <v>136</v>
      </c>
      <c r="C53" s="87" t="s">
        <v>7</v>
      </c>
      <c r="D53" s="92" t="s">
        <v>151</v>
      </c>
      <c r="E53" s="86" t="s">
        <v>136</v>
      </c>
      <c r="F53" s="86">
        <v>20</v>
      </c>
      <c r="G53" s="86">
        <v>40</v>
      </c>
      <c r="H53" s="88">
        <v>1920</v>
      </c>
      <c r="I53" s="156">
        <f t="shared" si="12"/>
        <v>800</v>
      </c>
      <c r="J53" s="156">
        <f t="shared" si="13"/>
        <v>367</v>
      </c>
      <c r="K53" s="92" t="s">
        <v>232</v>
      </c>
      <c r="L53" s="92" t="s">
        <v>237</v>
      </c>
      <c r="N53" s="89"/>
    </row>
    <row r="54" spans="1:15" ht="26.25" customHeight="1">
      <c r="A54" s="279" t="s">
        <v>238</v>
      </c>
      <c r="B54" s="280"/>
      <c r="C54" s="280"/>
      <c r="D54" s="280"/>
      <c r="E54" s="280"/>
      <c r="F54" s="280"/>
      <c r="G54" s="280"/>
      <c r="H54" s="280"/>
      <c r="I54" s="280"/>
      <c r="J54" s="280"/>
      <c r="K54" s="280"/>
      <c r="L54" s="280"/>
      <c r="M54" s="112"/>
    </row>
    <row r="55" spans="1:15" s="80" customFormat="1" ht="15.6">
      <c r="A55" s="87" t="s">
        <v>239</v>
      </c>
      <c r="B55" s="86" t="s">
        <v>136</v>
      </c>
      <c r="C55" s="87" t="s">
        <v>7</v>
      </c>
      <c r="D55" s="87" t="s">
        <v>240</v>
      </c>
      <c r="E55" s="86" t="s">
        <v>136</v>
      </c>
      <c r="F55" s="90">
        <v>12</v>
      </c>
      <c r="G55" s="90">
        <v>64</v>
      </c>
      <c r="H55" s="93">
        <v>1252</v>
      </c>
      <c r="I55" s="156">
        <f t="shared" ref="I55:I78" si="14">F55*G55</f>
        <v>768</v>
      </c>
      <c r="J55" s="156">
        <f t="shared" ref="J55:J78" si="15">ROUND($I55*$H$3,0)</f>
        <v>352</v>
      </c>
      <c r="K55" s="86" t="s">
        <v>138</v>
      </c>
      <c r="L55" s="94" t="s">
        <v>241</v>
      </c>
      <c r="M55" s="113"/>
      <c r="N55" s="113"/>
      <c r="O55" s="113"/>
    </row>
    <row r="56" spans="1:15" ht="15.6">
      <c r="A56" s="87" t="s">
        <v>242</v>
      </c>
      <c r="B56" s="86" t="s">
        <v>136</v>
      </c>
      <c r="C56" s="87" t="s">
        <v>7</v>
      </c>
      <c r="D56" s="87" t="s">
        <v>240</v>
      </c>
      <c r="E56" s="86" t="s">
        <v>136</v>
      </c>
      <c r="F56" s="87">
        <v>16</v>
      </c>
      <c r="G56" s="87">
        <v>64</v>
      </c>
      <c r="H56" s="88">
        <v>1668</v>
      </c>
      <c r="I56" s="156">
        <f t="shared" si="14"/>
        <v>1024</v>
      </c>
      <c r="J56" s="156">
        <f t="shared" si="15"/>
        <v>469</v>
      </c>
      <c r="K56" s="86" t="s">
        <v>138</v>
      </c>
      <c r="L56" s="86" t="s">
        <v>243</v>
      </c>
      <c r="M56" s="112"/>
    </row>
    <row r="57" spans="1:15" ht="15.6">
      <c r="A57" s="87" t="s">
        <v>244</v>
      </c>
      <c r="B57" s="86" t="s">
        <v>136</v>
      </c>
      <c r="C57" s="87" t="s">
        <v>7</v>
      </c>
      <c r="D57" s="87" t="s">
        <v>240</v>
      </c>
      <c r="E57" s="86" t="s">
        <v>136</v>
      </c>
      <c r="F57" s="87">
        <v>20</v>
      </c>
      <c r="G57" s="87">
        <v>64</v>
      </c>
      <c r="H57" s="88">
        <v>2085</v>
      </c>
      <c r="I57" s="156">
        <f t="shared" si="14"/>
        <v>1280</v>
      </c>
      <c r="J57" s="156">
        <f t="shared" si="15"/>
        <v>587</v>
      </c>
      <c r="K57" s="86" t="s">
        <v>138</v>
      </c>
      <c r="L57" s="86" t="s">
        <v>245</v>
      </c>
      <c r="M57" s="112"/>
    </row>
    <row r="58" spans="1:15" ht="15.6">
      <c r="A58" s="87" t="s">
        <v>246</v>
      </c>
      <c r="B58" s="86" t="s">
        <v>136</v>
      </c>
      <c r="C58" s="91" t="s">
        <v>6</v>
      </c>
      <c r="D58" s="87" t="s">
        <v>240</v>
      </c>
      <c r="E58" s="86" t="s">
        <v>136</v>
      </c>
      <c r="F58" s="87">
        <v>12</v>
      </c>
      <c r="G58" s="87">
        <v>64</v>
      </c>
      <c r="H58" s="88">
        <v>1202</v>
      </c>
      <c r="I58" s="156">
        <f t="shared" si="14"/>
        <v>768</v>
      </c>
      <c r="J58" s="156">
        <f t="shared" si="15"/>
        <v>352</v>
      </c>
      <c r="K58" s="86" t="s">
        <v>138</v>
      </c>
      <c r="L58" s="86" t="s">
        <v>247</v>
      </c>
      <c r="M58" s="112"/>
    </row>
    <row r="59" spans="1:15" ht="15.6">
      <c r="A59" s="87" t="s">
        <v>248</v>
      </c>
      <c r="B59" s="86" t="s">
        <v>136</v>
      </c>
      <c r="C59" s="91" t="s">
        <v>6</v>
      </c>
      <c r="D59" s="87" t="s">
        <v>240</v>
      </c>
      <c r="E59" s="86" t="s">
        <v>136</v>
      </c>
      <c r="F59" s="87">
        <v>16</v>
      </c>
      <c r="G59" s="87">
        <v>64</v>
      </c>
      <c r="H59" s="88">
        <v>1601</v>
      </c>
      <c r="I59" s="156">
        <f t="shared" si="14"/>
        <v>1024</v>
      </c>
      <c r="J59" s="156">
        <f t="shared" si="15"/>
        <v>469</v>
      </c>
      <c r="K59" s="86" t="s">
        <v>138</v>
      </c>
      <c r="L59" s="86" t="s">
        <v>249</v>
      </c>
      <c r="M59" s="112"/>
    </row>
    <row r="60" spans="1:15" ht="15.6">
      <c r="A60" s="87" t="s">
        <v>250</v>
      </c>
      <c r="B60" s="86" t="s">
        <v>136</v>
      </c>
      <c r="C60" s="91" t="s">
        <v>6</v>
      </c>
      <c r="D60" s="87" t="s">
        <v>240</v>
      </c>
      <c r="E60" s="86" t="s">
        <v>136</v>
      </c>
      <c r="F60" s="87">
        <v>20</v>
      </c>
      <c r="G60" s="87">
        <v>64</v>
      </c>
      <c r="H60" s="88">
        <v>2002</v>
      </c>
      <c r="I60" s="156">
        <f t="shared" si="14"/>
        <v>1280</v>
      </c>
      <c r="J60" s="156">
        <f t="shared" si="15"/>
        <v>587</v>
      </c>
      <c r="K60" s="86" t="s">
        <v>138</v>
      </c>
      <c r="L60" s="86" t="s">
        <v>251</v>
      </c>
      <c r="M60" s="112"/>
    </row>
    <row r="61" spans="1:15" s="80" customFormat="1" ht="15.6">
      <c r="A61" s="87" t="s">
        <v>252</v>
      </c>
      <c r="B61" s="86" t="s">
        <v>136</v>
      </c>
      <c r="C61" s="87" t="s">
        <v>7</v>
      </c>
      <c r="D61" s="87" t="s">
        <v>253</v>
      </c>
      <c r="E61" s="86" t="s">
        <v>136</v>
      </c>
      <c r="F61" s="90">
        <v>12</v>
      </c>
      <c r="G61" s="90">
        <v>64</v>
      </c>
      <c r="H61" s="93">
        <v>1252</v>
      </c>
      <c r="I61" s="156">
        <f t="shared" si="14"/>
        <v>768</v>
      </c>
      <c r="J61" s="156">
        <f t="shared" si="15"/>
        <v>352</v>
      </c>
      <c r="K61" s="86" t="s">
        <v>172</v>
      </c>
      <c r="L61" s="94" t="s">
        <v>254</v>
      </c>
      <c r="M61" s="113"/>
      <c r="N61" s="113"/>
      <c r="O61" s="113"/>
    </row>
    <row r="62" spans="1:15" ht="15.6">
      <c r="A62" s="87" t="s">
        <v>255</v>
      </c>
      <c r="B62" s="86" t="s">
        <v>136</v>
      </c>
      <c r="C62" s="87" t="s">
        <v>7</v>
      </c>
      <c r="D62" s="87" t="s">
        <v>253</v>
      </c>
      <c r="E62" s="86" t="s">
        <v>136</v>
      </c>
      <c r="F62" s="87">
        <v>16</v>
      </c>
      <c r="G62" s="87">
        <v>64</v>
      </c>
      <c r="H62" s="88">
        <v>1668</v>
      </c>
      <c r="I62" s="156">
        <f t="shared" si="14"/>
        <v>1024</v>
      </c>
      <c r="J62" s="156">
        <f t="shared" si="15"/>
        <v>469</v>
      </c>
      <c r="K62" s="114" t="s">
        <v>172</v>
      </c>
      <c r="L62" s="86" t="s">
        <v>256</v>
      </c>
      <c r="M62" s="112"/>
    </row>
    <row r="63" spans="1:15" ht="15.6">
      <c r="A63" s="87" t="s">
        <v>257</v>
      </c>
      <c r="B63" s="86" t="s">
        <v>136</v>
      </c>
      <c r="C63" s="87" t="s">
        <v>7</v>
      </c>
      <c r="D63" s="87" t="s">
        <v>253</v>
      </c>
      <c r="E63" s="86" t="s">
        <v>136</v>
      </c>
      <c r="F63" s="87">
        <v>20</v>
      </c>
      <c r="G63" s="87">
        <v>64</v>
      </c>
      <c r="H63" s="88">
        <v>2085</v>
      </c>
      <c r="I63" s="156">
        <f t="shared" si="14"/>
        <v>1280</v>
      </c>
      <c r="J63" s="156">
        <f t="shared" si="15"/>
        <v>587</v>
      </c>
      <c r="K63" s="114" t="s">
        <v>172</v>
      </c>
      <c r="L63" s="86" t="s">
        <v>258</v>
      </c>
      <c r="M63" s="112"/>
    </row>
    <row r="64" spans="1:15" ht="15.6">
      <c r="A64" s="87" t="s">
        <v>259</v>
      </c>
      <c r="B64" s="86" t="s">
        <v>136</v>
      </c>
      <c r="C64" s="91" t="s">
        <v>6</v>
      </c>
      <c r="D64" s="87" t="s">
        <v>253</v>
      </c>
      <c r="E64" s="86" t="s">
        <v>136</v>
      </c>
      <c r="F64" s="87">
        <v>12</v>
      </c>
      <c r="G64" s="87">
        <v>64</v>
      </c>
      <c r="H64" s="88">
        <v>1202</v>
      </c>
      <c r="I64" s="156">
        <f t="shared" si="14"/>
        <v>768</v>
      </c>
      <c r="J64" s="156">
        <f t="shared" si="15"/>
        <v>352</v>
      </c>
      <c r="K64" s="114" t="s">
        <v>172</v>
      </c>
      <c r="L64" s="86" t="s">
        <v>260</v>
      </c>
      <c r="M64" s="112"/>
    </row>
    <row r="65" spans="1:21" ht="15.6">
      <c r="A65" s="87" t="s">
        <v>261</v>
      </c>
      <c r="B65" s="86" t="s">
        <v>136</v>
      </c>
      <c r="C65" s="91" t="s">
        <v>6</v>
      </c>
      <c r="D65" s="87" t="s">
        <v>253</v>
      </c>
      <c r="E65" s="86" t="s">
        <v>136</v>
      </c>
      <c r="F65" s="87">
        <v>16</v>
      </c>
      <c r="G65" s="87">
        <v>64</v>
      </c>
      <c r="H65" s="88">
        <v>1601</v>
      </c>
      <c r="I65" s="156">
        <f t="shared" si="14"/>
        <v>1024</v>
      </c>
      <c r="J65" s="156">
        <f t="shared" si="15"/>
        <v>469</v>
      </c>
      <c r="K65" s="114" t="s">
        <v>172</v>
      </c>
      <c r="L65" s="86" t="s">
        <v>262</v>
      </c>
      <c r="M65" s="112"/>
    </row>
    <row r="66" spans="1:21" ht="15.6">
      <c r="A66" s="87" t="s">
        <v>263</v>
      </c>
      <c r="B66" s="86" t="s">
        <v>136</v>
      </c>
      <c r="C66" s="91" t="s">
        <v>6</v>
      </c>
      <c r="D66" s="87" t="s">
        <v>253</v>
      </c>
      <c r="E66" s="86" t="s">
        <v>136</v>
      </c>
      <c r="F66" s="87">
        <v>20</v>
      </c>
      <c r="G66" s="87">
        <v>64</v>
      </c>
      <c r="H66" s="88">
        <v>2002</v>
      </c>
      <c r="I66" s="156">
        <f t="shared" si="14"/>
        <v>1280</v>
      </c>
      <c r="J66" s="156">
        <f t="shared" si="15"/>
        <v>587</v>
      </c>
      <c r="K66" s="114" t="s">
        <v>172</v>
      </c>
      <c r="L66" s="86" t="s">
        <v>264</v>
      </c>
      <c r="M66" s="112"/>
    </row>
    <row r="67" spans="1:21" ht="15.75" customHeight="1">
      <c r="A67" s="87" t="s">
        <v>265</v>
      </c>
      <c r="B67" s="86" t="s">
        <v>136</v>
      </c>
      <c r="C67" s="87" t="s">
        <v>7</v>
      </c>
      <c r="D67" s="87" t="s">
        <v>266</v>
      </c>
      <c r="E67" s="86" t="s">
        <v>136</v>
      </c>
      <c r="F67" s="87">
        <v>12</v>
      </c>
      <c r="G67" s="87">
        <v>64</v>
      </c>
      <c r="H67" s="88">
        <v>1252</v>
      </c>
      <c r="I67" s="156">
        <f t="shared" si="14"/>
        <v>768</v>
      </c>
      <c r="J67" s="156">
        <f t="shared" si="15"/>
        <v>352</v>
      </c>
      <c r="K67" s="86" t="s">
        <v>172</v>
      </c>
      <c r="L67" s="94" t="s">
        <v>267</v>
      </c>
      <c r="M67" s="113"/>
      <c r="N67" s="113"/>
      <c r="O67" s="113"/>
      <c r="P67" s="112"/>
      <c r="Q67" s="112"/>
      <c r="R67" s="112"/>
      <c r="S67" s="112"/>
      <c r="T67" s="112"/>
      <c r="U67" s="112"/>
    </row>
    <row r="68" spans="1:21" ht="15.6">
      <c r="A68" s="87" t="s">
        <v>268</v>
      </c>
      <c r="B68" s="86" t="s">
        <v>136</v>
      </c>
      <c r="C68" s="87" t="s">
        <v>7</v>
      </c>
      <c r="D68" s="87" t="s">
        <v>266</v>
      </c>
      <c r="E68" s="86" t="s">
        <v>136</v>
      </c>
      <c r="F68" s="87">
        <v>16</v>
      </c>
      <c r="G68" s="87">
        <v>64</v>
      </c>
      <c r="H68" s="88">
        <v>1668</v>
      </c>
      <c r="I68" s="156">
        <f t="shared" si="14"/>
        <v>1024</v>
      </c>
      <c r="J68" s="156">
        <f t="shared" si="15"/>
        <v>469</v>
      </c>
      <c r="K68" s="114" t="s">
        <v>172</v>
      </c>
      <c r="L68" s="86" t="s">
        <v>269</v>
      </c>
      <c r="M68" s="112"/>
    </row>
    <row r="69" spans="1:21" ht="15.6">
      <c r="A69" s="87" t="s">
        <v>270</v>
      </c>
      <c r="B69" s="86" t="s">
        <v>136</v>
      </c>
      <c r="C69" s="87" t="s">
        <v>7</v>
      </c>
      <c r="D69" s="87" t="s">
        <v>266</v>
      </c>
      <c r="E69" s="86" t="s">
        <v>136</v>
      </c>
      <c r="F69" s="87">
        <v>20</v>
      </c>
      <c r="G69" s="87">
        <v>64</v>
      </c>
      <c r="H69" s="88">
        <v>2085</v>
      </c>
      <c r="I69" s="156">
        <f t="shared" si="14"/>
        <v>1280</v>
      </c>
      <c r="J69" s="156">
        <f t="shared" si="15"/>
        <v>587</v>
      </c>
      <c r="K69" s="114" t="s">
        <v>172</v>
      </c>
      <c r="L69" s="86" t="s">
        <v>271</v>
      </c>
      <c r="M69" s="112"/>
    </row>
    <row r="70" spans="1:21" ht="15.6">
      <c r="A70" s="87" t="s">
        <v>272</v>
      </c>
      <c r="B70" s="86" t="s">
        <v>136</v>
      </c>
      <c r="C70" s="91" t="s">
        <v>6</v>
      </c>
      <c r="D70" s="87" t="s">
        <v>266</v>
      </c>
      <c r="E70" s="86" t="s">
        <v>136</v>
      </c>
      <c r="F70" s="87">
        <v>12</v>
      </c>
      <c r="G70" s="87">
        <v>64</v>
      </c>
      <c r="H70" s="88">
        <v>1202</v>
      </c>
      <c r="I70" s="156">
        <f t="shared" si="14"/>
        <v>768</v>
      </c>
      <c r="J70" s="156">
        <f t="shared" si="15"/>
        <v>352</v>
      </c>
      <c r="K70" s="114" t="s">
        <v>172</v>
      </c>
      <c r="L70" s="86" t="s">
        <v>273</v>
      </c>
      <c r="M70" s="112"/>
    </row>
    <row r="71" spans="1:21" ht="15.6">
      <c r="A71" s="87" t="s">
        <v>274</v>
      </c>
      <c r="B71" s="86" t="s">
        <v>136</v>
      </c>
      <c r="C71" s="91" t="s">
        <v>6</v>
      </c>
      <c r="D71" s="87" t="s">
        <v>266</v>
      </c>
      <c r="E71" s="86" t="s">
        <v>136</v>
      </c>
      <c r="F71" s="87">
        <v>16</v>
      </c>
      <c r="G71" s="87">
        <v>64</v>
      </c>
      <c r="H71" s="88">
        <v>1601</v>
      </c>
      <c r="I71" s="156">
        <f t="shared" si="14"/>
        <v>1024</v>
      </c>
      <c r="J71" s="156">
        <f t="shared" si="15"/>
        <v>469</v>
      </c>
      <c r="K71" s="114" t="s">
        <v>172</v>
      </c>
      <c r="L71" s="86" t="s">
        <v>275</v>
      </c>
      <c r="M71" s="112"/>
    </row>
    <row r="72" spans="1:21" ht="15.6">
      <c r="A72" s="87" t="s">
        <v>276</v>
      </c>
      <c r="B72" s="86" t="s">
        <v>136</v>
      </c>
      <c r="C72" s="91" t="s">
        <v>6</v>
      </c>
      <c r="D72" s="87" t="s">
        <v>266</v>
      </c>
      <c r="E72" s="86" t="s">
        <v>136</v>
      </c>
      <c r="F72" s="87">
        <v>20</v>
      </c>
      <c r="G72" s="87">
        <v>64</v>
      </c>
      <c r="H72" s="88">
        <v>2002</v>
      </c>
      <c r="I72" s="156">
        <f t="shared" si="14"/>
        <v>1280</v>
      </c>
      <c r="J72" s="156">
        <f t="shared" si="15"/>
        <v>587</v>
      </c>
      <c r="K72" s="114" t="s">
        <v>172</v>
      </c>
      <c r="L72" s="86" t="s">
        <v>277</v>
      </c>
      <c r="M72" s="112"/>
    </row>
    <row r="73" spans="1:21" ht="15.75" customHeight="1">
      <c r="A73" s="87" t="s">
        <v>278</v>
      </c>
      <c r="B73" s="86" t="s">
        <v>136</v>
      </c>
      <c r="C73" s="87" t="s">
        <v>7</v>
      </c>
      <c r="D73" s="87" t="s">
        <v>279</v>
      </c>
      <c r="E73" s="86" t="s">
        <v>136</v>
      </c>
      <c r="F73" s="87">
        <v>12</v>
      </c>
      <c r="G73" s="87">
        <v>64</v>
      </c>
      <c r="H73" s="88">
        <v>1252</v>
      </c>
      <c r="I73" s="156">
        <f t="shared" si="14"/>
        <v>768</v>
      </c>
      <c r="J73" s="156">
        <f t="shared" si="15"/>
        <v>352</v>
      </c>
      <c r="K73" s="86" t="s">
        <v>172</v>
      </c>
      <c r="L73" s="94" t="s">
        <v>280</v>
      </c>
      <c r="M73" s="113"/>
      <c r="N73" s="113"/>
      <c r="O73" s="113"/>
      <c r="P73" s="112"/>
      <c r="Q73" s="112"/>
      <c r="R73" s="112"/>
      <c r="S73" s="112"/>
      <c r="T73" s="112"/>
      <c r="U73" s="112"/>
    </row>
    <row r="74" spans="1:21" ht="15.6">
      <c r="A74" s="87" t="s">
        <v>281</v>
      </c>
      <c r="B74" s="86" t="s">
        <v>136</v>
      </c>
      <c r="C74" s="87" t="s">
        <v>7</v>
      </c>
      <c r="D74" s="87" t="s">
        <v>279</v>
      </c>
      <c r="E74" s="86" t="s">
        <v>136</v>
      </c>
      <c r="F74" s="87">
        <v>16</v>
      </c>
      <c r="G74" s="87">
        <v>64</v>
      </c>
      <c r="H74" s="88">
        <v>1668</v>
      </c>
      <c r="I74" s="156">
        <f t="shared" si="14"/>
        <v>1024</v>
      </c>
      <c r="J74" s="156">
        <f t="shared" si="15"/>
        <v>469</v>
      </c>
      <c r="K74" s="114" t="s">
        <v>172</v>
      </c>
      <c r="L74" s="115" t="s">
        <v>282</v>
      </c>
      <c r="N74" s="116"/>
      <c r="O74" s="112"/>
    </row>
    <row r="75" spans="1:21" ht="15.6">
      <c r="A75" s="87" t="s">
        <v>283</v>
      </c>
      <c r="B75" s="86" t="s">
        <v>136</v>
      </c>
      <c r="C75" s="87" t="s">
        <v>7</v>
      </c>
      <c r="D75" s="87" t="s">
        <v>279</v>
      </c>
      <c r="E75" s="86" t="s">
        <v>136</v>
      </c>
      <c r="F75" s="87">
        <v>20</v>
      </c>
      <c r="G75" s="87">
        <v>64</v>
      </c>
      <c r="H75" s="88">
        <v>2085</v>
      </c>
      <c r="I75" s="156">
        <f t="shared" si="14"/>
        <v>1280</v>
      </c>
      <c r="J75" s="156">
        <f t="shared" si="15"/>
        <v>587</v>
      </c>
      <c r="K75" s="114" t="s">
        <v>172</v>
      </c>
      <c r="L75" s="96" t="s">
        <v>284</v>
      </c>
      <c r="N75" s="116"/>
      <c r="O75" s="112"/>
    </row>
    <row r="76" spans="1:21" ht="15.6">
      <c r="A76" s="87" t="s">
        <v>285</v>
      </c>
      <c r="B76" s="86" t="s">
        <v>136</v>
      </c>
      <c r="C76" s="91" t="s">
        <v>6</v>
      </c>
      <c r="D76" s="87" t="s">
        <v>279</v>
      </c>
      <c r="E76" s="86" t="s">
        <v>136</v>
      </c>
      <c r="F76" s="87">
        <v>12</v>
      </c>
      <c r="G76" s="87">
        <v>64</v>
      </c>
      <c r="H76" s="88">
        <v>1202</v>
      </c>
      <c r="I76" s="156">
        <f t="shared" si="14"/>
        <v>768</v>
      </c>
      <c r="J76" s="156">
        <f t="shared" si="15"/>
        <v>352</v>
      </c>
      <c r="K76" s="114" t="s">
        <v>172</v>
      </c>
      <c r="L76" s="96" t="s">
        <v>286</v>
      </c>
      <c r="N76" s="116"/>
      <c r="O76" s="112"/>
    </row>
    <row r="77" spans="1:21" ht="15.6">
      <c r="A77" s="87" t="s">
        <v>287</v>
      </c>
      <c r="B77" s="86" t="s">
        <v>136</v>
      </c>
      <c r="C77" s="91" t="s">
        <v>6</v>
      </c>
      <c r="D77" s="87" t="s">
        <v>279</v>
      </c>
      <c r="E77" s="86" t="s">
        <v>136</v>
      </c>
      <c r="F77" s="87">
        <v>16</v>
      </c>
      <c r="G77" s="87">
        <v>64</v>
      </c>
      <c r="H77" s="88">
        <v>1601</v>
      </c>
      <c r="I77" s="156">
        <f t="shared" si="14"/>
        <v>1024</v>
      </c>
      <c r="J77" s="156">
        <f t="shared" si="15"/>
        <v>469</v>
      </c>
      <c r="K77" s="114" t="s">
        <v>172</v>
      </c>
      <c r="L77" s="96" t="s">
        <v>288</v>
      </c>
      <c r="N77" s="116"/>
      <c r="O77" s="112"/>
    </row>
    <row r="78" spans="1:21" ht="15.6">
      <c r="A78" s="87" t="s">
        <v>289</v>
      </c>
      <c r="B78" s="86" t="s">
        <v>136</v>
      </c>
      <c r="C78" s="91" t="s">
        <v>6</v>
      </c>
      <c r="D78" s="87" t="s">
        <v>279</v>
      </c>
      <c r="E78" s="86" t="s">
        <v>136</v>
      </c>
      <c r="F78" s="87">
        <v>20</v>
      </c>
      <c r="G78" s="87">
        <v>64</v>
      </c>
      <c r="H78" s="88">
        <v>2002</v>
      </c>
      <c r="I78" s="156">
        <f t="shared" si="14"/>
        <v>1280</v>
      </c>
      <c r="J78" s="156">
        <f t="shared" si="15"/>
        <v>587</v>
      </c>
      <c r="K78" s="114" t="s">
        <v>172</v>
      </c>
      <c r="L78" s="96" t="s">
        <v>290</v>
      </c>
      <c r="N78" s="116"/>
      <c r="O78" s="112"/>
    </row>
    <row r="79" spans="1:21" s="85" customFormat="1" ht="41.25" customHeight="1">
      <c r="A79" s="282" t="s">
        <v>207</v>
      </c>
      <c r="B79" s="283"/>
      <c r="C79" s="283"/>
      <c r="D79" s="283"/>
      <c r="E79" s="283"/>
      <c r="F79" s="283"/>
      <c r="G79" s="283"/>
      <c r="H79" s="283"/>
      <c r="I79" s="283"/>
      <c r="J79" s="283"/>
      <c r="K79" s="283"/>
      <c r="L79" s="284"/>
    </row>
    <row r="80" spans="1:21" ht="15.6">
      <c r="A80" s="105" t="s">
        <v>291</v>
      </c>
      <c r="B80" s="86" t="s">
        <v>136</v>
      </c>
      <c r="C80" s="105" t="s">
        <v>9</v>
      </c>
      <c r="D80" s="105" t="s">
        <v>240</v>
      </c>
      <c r="E80" s="86" t="s">
        <v>136</v>
      </c>
      <c r="F80" s="87">
        <v>12</v>
      </c>
      <c r="G80" s="87">
        <v>36</v>
      </c>
      <c r="H80" s="88">
        <v>660</v>
      </c>
      <c r="I80" s="156">
        <f t="shared" ref="I80:I87" si="16">F80*G80</f>
        <v>432</v>
      </c>
      <c r="J80" s="156">
        <f t="shared" ref="J80:J83" si="17">ROUND($I80*$J$3,0)</f>
        <v>432</v>
      </c>
      <c r="K80" s="117" t="s">
        <v>172</v>
      </c>
      <c r="L80" s="92" t="s">
        <v>292</v>
      </c>
    </row>
    <row r="81" spans="1:21" ht="15.6">
      <c r="A81" s="105" t="s">
        <v>293</v>
      </c>
      <c r="B81" s="86" t="s">
        <v>136</v>
      </c>
      <c r="C81" s="105" t="s">
        <v>9</v>
      </c>
      <c r="D81" s="105" t="s">
        <v>253</v>
      </c>
      <c r="E81" s="86" t="s">
        <v>136</v>
      </c>
      <c r="F81" s="87">
        <v>12</v>
      </c>
      <c r="G81" s="87">
        <v>36</v>
      </c>
      <c r="H81" s="88">
        <v>660</v>
      </c>
      <c r="I81" s="156">
        <f t="shared" si="16"/>
        <v>432</v>
      </c>
      <c r="J81" s="156">
        <f t="shared" si="17"/>
        <v>432</v>
      </c>
      <c r="K81" s="117" t="s">
        <v>172</v>
      </c>
      <c r="L81" s="92" t="s">
        <v>294</v>
      </c>
    </row>
    <row r="82" spans="1:21" ht="15.6">
      <c r="A82" s="105" t="s">
        <v>295</v>
      </c>
      <c r="B82" s="86" t="s">
        <v>136</v>
      </c>
      <c r="C82" s="105" t="s">
        <v>9</v>
      </c>
      <c r="D82" s="105" t="s">
        <v>266</v>
      </c>
      <c r="E82" s="86" t="s">
        <v>136</v>
      </c>
      <c r="F82" s="87">
        <v>12</v>
      </c>
      <c r="G82" s="87">
        <v>36</v>
      </c>
      <c r="H82" s="88">
        <v>660</v>
      </c>
      <c r="I82" s="156">
        <f t="shared" si="16"/>
        <v>432</v>
      </c>
      <c r="J82" s="156">
        <f t="shared" si="17"/>
        <v>432</v>
      </c>
      <c r="K82" s="117" t="s">
        <v>172</v>
      </c>
      <c r="L82" s="92" t="s">
        <v>296</v>
      </c>
    </row>
    <row r="83" spans="1:21" ht="15.6">
      <c r="A83" s="105" t="s">
        <v>297</v>
      </c>
      <c r="B83" s="86" t="s">
        <v>136</v>
      </c>
      <c r="C83" s="105" t="s">
        <v>9</v>
      </c>
      <c r="D83" s="105" t="s">
        <v>279</v>
      </c>
      <c r="E83" s="86" t="s">
        <v>136</v>
      </c>
      <c r="F83" s="87">
        <v>12</v>
      </c>
      <c r="G83" s="87">
        <v>36</v>
      </c>
      <c r="H83" s="88">
        <v>660</v>
      </c>
      <c r="I83" s="156">
        <f t="shared" si="16"/>
        <v>432</v>
      </c>
      <c r="J83" s="156">
        <f t="shared" si="17"/>
        <v>432</v>
      </c>
      <c r="K83" s="117" t="s">
        <v>172</v>
      </c>
      <c r="L83" s="118" t="s">
        <v>298</v>
      </c>
      <c r="N83" s="116"/>
    </row>
    <row r="84" spans="1:21" ht="15.6">
      <c r="A84" s="119" t="s">
        <v>299</v>
      </c>
      <c r="B84" s="86" t="s">
        <v>136</v>
      </c>
      <c r="C84" s="108" t="s">
        <v>8</v>
      </c>
      <c r="D84" s="120" t="s">
        <v>240</v>
      </c>
      <c r="E84" s="86" t="s">
        <v>136</v>
      </c>
      <c r="F84" s="100">
        <v>12</v>
      </c>
      <c r="G84" s="100">
        <v>42</v>
      </c>
      <c r="H84" s="121">
        <v>840</v>
      </c>
      <c r="I84" s="156">
        <f t="shared" si="16"/>
        <v>504</v>
      </c>
      <c r="J84" s="156">
        <f t="shared" ref="J84:J87" si="18">ROUND($I84*$I$3,0)</f>
        <v>315</v>
      </c>
      <c r="K84" s="117" t="s">
        <v>172</v>
      </c>
      <c r="L84" s="122" t="s">
        <v>300</v>
      </c>
    </row>
    <row r="85" spans="1:21" ht="15.6">
      <c r="A85" s="119" t="s">
        <v>301</v>
      </c>
      <c r="B85" s="86" t="s">
        <v>136</v>
      </c>
      <c r="C85" s="108" t="s">
        <v>8</v>
      </c>
      <c r="D85" s="120" t="s">
        <v>253</v>
      </c>
      <c r="E85" s="86" t="s">
        <v>136</v>
      </c>
      <c r="F85" s="100">
        <v>12</v>
      </c>
      <c r="G85" s="100">
        <v>42</v>
      </c>
      <c r="H85" s="121">
        <v>840</v>
      </c>
      <c r="I85" s="156">
        <f t="shared" si="16"/>
        <v>504</v>
      </c>
      <c r="J85" s="156">
        <f t="shared" si="18"/>
        <v>315</v>
      </c>
      <c r="K85" s="117" t="s">
        <v>172</v>
      </c>
      <c r="L85" s="122" t="s">
        <v>302</v>
      </c>
    </row>
    <row r="86" spans="1:21" ht="15.6">
      <c r="A86" s="119" t="s">
        <v>303</v>
      </c>
      <c r="B86" s="86" t="s">
        <v>136</v>
      </c>
      <c r="C86" s="108" t="s">
        <v>8</v>
      </c>
      <c r="D86" s="120" t="s">
        <v>266</v>
      </c>
      <c r="E86" s="86" t="s">
        <v>136</v>
      </c>
      <c r="F86" s="100">
        <v>12</v>
      </c>
      <c r="G86" s="100">
        <v>42</v>
      </c>
      <c r="H86" s="121">
        <v>840</v>
      </c>
      <c r="I86" s="156">
        <f t="shared" si="16"/>
        <v>504</v>
      </c>
      <c r="J86" s="156">
        <f t="shared" si="18"/>
        <v>315</v>
      </c>
      <c r="K86" s="117" t="s">
        <v>172</v>
      </c>
      <c r="L86" s="122" t="s">
        <v>304</v>
      </c>
    </row>
    <row r="87" spans="1:21" ht="15.6">
      <c r="A87" s="119" t="s">
        <v>305</v>
      </c>
      <c r="B87" s="86" t="s">
        <v>136</v>
      </c>
      <c r="C87" s="108" t="s">
        <v>8</v>
      </c>
      <c r="D87" s="120" t="s">
        <v>279</v>
      </c>
      <c r="E87" s="86" t="s">
        <v>136</v>
      </c>
      <c r="F87" s="100">
        <v>12</v>
      </c>
      <c r="G87" s="100">
        <v>42</v>
      </c>
      <c r="H87" s="121">
        <v>840</v>
      </c>
      <c r="I87" s="156">
        <f t="shared" si="16"/>
        <v>504</v>
      </c>
      <c r="J87" s="156">
        <f t="shared" si="18"/>
        <v>315</v>
      </c>
      <c r="K87" s="117" t="s">
        <v>172</v>
      </c>
      <c r="L87" s="122" t="s">
        <v>306</v>
      </c>
    </row>
    <row r="88" spans="1:21" s="83" customFormat="1" ht="46.5" customHeight="1">
      <c r="A88" s="276" t="s">
        <v>126</v>
      </c>
      <c r="B88" s="277"/>
      <c r="C88" s="277"/>
      <c r="D88" s="277"/>
      <c r="E88" s="277"/>
      <c r="F88" s="277"/>
      <c r="G88" s="277"/>
      <c r="H88" s="277"/>
      <c r="I88" s="277"/>
      <c r="J88" s="277"/>
      <c r="K88" s="277"/>
      <c r="L88" s="278"/>
    </row>
    <row r="89" spans="1:21" s="84" customFormat="1" ht="36">
      <c r="A89" s="25" t="s">
        <v>127</v>
      </c>
      <c r="B89" s="25"/>
      <c r="C89" s="25" t="s">
        <v>307</v>
      </c>
      <c r="D89" s="25" t="s">
        <v>128</v>
      </c>
      <c r="E89" s="25"/>
      <c r="F89" s="25" t="s">
        <v>129</v>
      </c>
      <c r="G89" s="25" t="s">
        <v>130</v>
      </c>
      <c r="H89" s="25" t="s">
        <v>131</v>
      </c>
      <c r="I89" s="25" t="s">
        <v>308</v>
      </c>
      <c r="J89" s="25" t="s">
        <v>309</v>
      </c>
      <c r="K89" s="25" t="s">
        <v>132</v>
      </c>
      <c r="L89" s="25" t="s">
        <v>133</v>
      </c>
    </row>
    <row r="90" spans="1:21" ht="26.25" customHeight="1">
      <c r="A90" s="279" t="s">
        <v>310</v>
      </c>
      <c r="B90" s="280"/>
      <c r="C90" s="280"/>
      <c r="D90" s="280"/>
      <c r="E90" s="280"/>
      <c r="F90" s="280"/>
      <c r="G90" s="280"/>
      <c r="H90" s="280"/>
      <c r="I90" s="280"/>
      <c r="J90" s="280"/>
      <c r="K90" s="280"/>
      <c r="L90" s="281"/>
    </row>
    <row r="91" spans="1:21" ht="15.6">
      <c r="A91" s="87" t="s">
        <v>311</v>
      </c>
      <c r="B91" s="86" t="s">
        <v>136</v>
      </c>
      <c r="C91" s="87" t="s">
        <v>7</v>
      </c>
      <c r="D91" s="87" t="s">
        <v>312</v>
      </c>
      <c r="E91" s="86" t="s">
        <v>136</v>
      </c>
      <c r="F91" s="87">
        <v>12</v>
      </c>
      <c r="G91" s="87">
        <v>64</v>
      </c>
      <c r="H91" s="88">
        <v>1252</v>
      </c>
      <c r="I91" s="156">
        <f t="shared" ref="I91:I126" si="19">F91*G91</f>
        <v>768</v>
      </c>
      <c r="J91" s="156">
        <f t="shared" ref="J91:J126" si="20">ROUND($I91*$H$3,0)</f>
        <v>352</v>
      </c>
      <c r="K91" s="86" t="s">
        <v>232</v>
      </c>
      <c r="L91" s="94" t="s">
        <v>313</v>
      </c>
      <c r="M91" s="113"/>
      <c r="N91" s="113"/>
      <c r="O91" s="113"/>
      <c r="P91" s="112"/>
      <c r="Q91" s="112"/>
      <c r="R91" s="112"/>
      <c r="S91" s="112"/>
      <c r="T91" s="112"/>
      <c r="U91" s="112"/>
    </row>
    <row r="92" spans="1:21" ht="15.6">
      <c r="A92" s="87" t="s">
        <v>314</v>
      </c>
      <c r="B92" s="86" t="s">
        <v>136</v>
      </c>
      <c r="C92" s="87" t="s">
        <v>7</v>
      </c>
      <c r="D92" s="87" t="s">
        <v>312</v>
      </c>
      <c r="E92" s="86" t="s">
        <v>136</v>
      </c>
      <c r="F92" s="87">
        <v>16</v>
      </c>
      <c r="G92" s="87">
        <v>64</v>
      </c>
      <c r="H92" s="88">
        <v>1668</v>
      </c>
      <c r="I92" s="156">
        <f t="shared" si="19"/>
        <v>1024</v>
      </c>
      <c r="J92" s="156">
        <f t="shared" si="20"/>
        <v>469</v>
      </c>
      <c r="K92" s="123" t="s">
        <v>315</v>
      </c>
      <c r="L92" s="86" t="s">
        <v>316</v>
      </c>
    </row>
    <row r="93" spans="1:21" ht="15.6">
      <c r="A93" s="87" t="s">
        <v>317</v>
      </c>
      <c r="B93" s="86" t="s">
        <v>136</v>
      </c>
      <c r="C93" s="87" t="s">
        <v>7</v>
      </c>
      <c r="D93" s="87" t="s">
        <v>312</v>
      </c>
      <c r="E93" s="86" t="s">
        <v>136</v>
      </c>
      <c r="F93" s="87">
        <v>20</v>
      </c>
      <c r="G93" s="87">
        <v>64</v>
      </c>
      <c r="H93" s="88">
        <v>2085</v>
      </c>
      <c r="I93" s="156">
        <f t="shared" si="19"/>
        <v>1280</v>
      </c>
      <c r="J93" s="156">
        <f t="shared" si="20"/>
        <v>587</v>
      </c>
      <c r="K93" s="123" t="s">
        <v>315</v>
      </c>
      <c r="L93" s="86" t="s">
        <v>318</v>
      </c>
    </row>
    <row r="94" spans="1:21" ht="15.6">
      <c r="A94" s="87" t="s">
        <v>319</v>
      </c>
      <c r="B94" s="86" t="s">
        <v>136</v>
      </c>
      <c r="C94" s="91" t="s">
        <v>6</v>
      </c>
      <c r="D94" s="87" t="s">
        <v>312</v>
      </c>
      <c r="E94" s="86" t="s">
        <v>136</v>
      </c>
      <c r="F94" s="87">
        <v>12</v>
      </c>
      <c r="G94" s="87">
        <v>64</v>
      </c>
      <c r="H94" s="88">
        <f>1252*0.96</f>
        <v>1201.9199999999998</v>
      </c>
      <c r="I94" s="156">
        <f t="shared" si="19"/>
        <v>768</v>
      </c>
      <c r="J94" s="156">
        <f t="shared" si="20"/>
        <v>352</v>
      </c>
      <c r="K94" s="123" t="s">
        <v>315</v>
      </c>
      <c r="L94" s="86" t="s">
        <v>320</v>
      </c>
    </row>
    <row r="95" spans="1:21" ht="15.6">
      <c r="A95" s="87" t="s">
        <v>321</v>
      </c>
      <c r="B95" s="86" t="s">
        <v>136</v>
      </c>
      <c r="C95" s="91" t="s">
        <v>6</v>
      </c>
      <c r="D95" s="87" t="s">
        <v>312</v>
      </c>
      <c r="E95" s="86" t="s">
        <v>136</v>
      </c>
      <c r="F95" s="87">
        <v>16</v>
      </c>
      <c r="G95" s="87">
        <v>64</v>
      </c>
      <c r="H95" s="88">
        <f>1668*0.96</f>
        <v>1601.28</v>
      </c>
      <c r="I95" s="156">
        <f t="shared" si="19"/>
        <v>1024</v>
      </c>
      <c r="J95" s="156">
        <f t="shared" si="20"/>
        <v>469</v>
      </c>
      <c r="K95" s="123" t="s">
        <v>315</v>
      </c>
      <c r="L95" s="86" t="s">
        <v>322</v>
      </c>
    </row>
    <row r="96" spans="1:21" ht="15.6">
      <c r="A96" s="87" t="s">
        <v>323</v>
      </c>
      <c r="B96" s="86" t="s">
        <v>136</v>
      </c>
      <c r="C96" s="91" t="s">
        <v>6</v>
      </c>
      <c r="D96" s="87" t="s">
        <v>312</v>
      </c>
      <c r="E96" s="86" t="s">
        <v>136</v>
      </c>
      <c r="F96" s="87">
        <v>20</v>
      </c>
      <c r="G96" s="87">
        <v>64</v>
      </c>
      <c r="H96" s="88">
        <f>2085*0.96</f>
        <v>2001.6</v>
      </c>
      <c r="I96" s="156">
        <f t="shared" si="19"/>
        <v>1280</v>
      </c>
      <c r="J96" s="156">
        <f t="shared" si="20"/>
        <v>587</v>
      </c>
      <c r="K96" s="123" t="s">
        <v>315</v>
      </c>
      <c r="L96" s="86" t="s">
        <v>324</v>
      </c>
    </row>
    <row r="97" spans="1:21" ht="15.6">
      <c r="A97" s="87" t="s">
        <v>325</v>
      </c>
      <c r="B97" s="86" t="s">
        <v>136</v>
      </c>
      <c r="C97" s="87" t="s">
        <v>7</v>
      </c>
      <c r="D97" s="87" t="s">
        <v>326</v>
      </c>
      <c r="E97" s="86" t="s">
        <v>136</v>
      </c>
      <c r="F97" s="87">
        <v>12</v>
      </c>
      <c r="G97" s="87">
        <v>64</v>
      </c>
      <c r="H97" s="88">
        <v>1252</v>
      </c>
      <c r="I97" s="156">
        <f t="shared" si="19"/>
        <v>768</v>
      </c>
      <c r="J97" s="156">
        <f t="shared" si="20"/>
        <v>352</v>
      </c>
      <c r="K97" s="86" t="s">
        <v>232</v>
      </c>
      <c r="L97" s="94" t="s">
        <v>327</v>
      </c>
      <c r="M97" s="113"/>
      <c r="N97" s="113"/>
      <c r="O97" s="113"/>
      <c r="P97" s="112"/>
      <c r="Q97" s="112"/>
      <c r="R97" s="112"/>
      <c r="S97" s="112"/>
      <c r="T97" s="112"/>
      <c r="U97" s="112"/>
    </row>
    <row r="98" spans="1:21" ht="15.6">
      <c r="A98" s="87" t="s">
        <v>328</v>
      </c>
      <c r="B98" s="86" t="s">
        <v>136</v>
      </c>
      <c r="C98" s="87" t="s">
        <v>7</v>
      </c>
      <c r="D98" s="87" t="s">
        <v>326</v>
      </c>
      <c r="E98" s="86" t="s">
        <v>136</v>
      </c>
      <c r="F98" s="87">
        <v>16</v>
      </c>
      <c r="G98" s="87">
        <v>64</v>
      </c>
      <c r="H98" s="88">
        <v>1668</v>
      </c>
      <c r="I98" s="156">
        <f t="shared" si="19"/>
        <v>1024</v>
      </c>
      <c r="J98" s="156">
        <f t="shared" si="20"/>
        <v>469</v>
      </c>
      <c r="K98" s="123" t="s">
        <v>315</v>
      </c>
      <c r="L98" s="86" t="s">
        <v>329</v>
      </c>
    </row>
    <row r="99" spans="1:21" ht="15.6">
      <c r="A99" s="87" t="s">
        <v>330</v>
      </c>
      <c r="B99" s="86" t="s">
        <v>136</v>
      </c>
      <c r="C99" s="87" t="s">
        <v>7</v>
      </c>
      <c r="D99" s="87" t="s">
        <v>326</v>
      </c>
      <c r="E99" s="86" t="s">
        <v>136</v>
      </c>
      <c r="F99" s="87">
        <v>20</v>
      </c>
      <c r="G99" s="87">
        <v>64</v>
      </c>
      <c r="H99" s="88">
        <v>2085</v>
      </c>
      <c r="I99" s="156">
        <f t="shared" si="19"/>
        <v>1280</v>
      </c>
      <c r="J99" s="156">
        <f t="shared" si="20"/>
        <v>587</v>
      </c>
      <c r="K99" s="123" t="s">
        <v>315</v>
      </c>
      <c r="L99" s="86" t="s">
        <v>331</v>
      </c>
    </row>
    <row r="100" spans="1:21" ht="15.6">
      <c r="A100" s="87" t="s">
        <v>332</v>
      </c>
      <c r="B100" s="86" t="s">
        <v>136</v>
      </c>
      <c r="C100" s="91" t="s">
        <v>6</v>
      </c>
      <c r="D100" s="87" t="s">
        <v>326</v>
      </c>
      <c r="E100" s="86" t="s">
        <v>136</v>
      </c>
      <c r="F100" s="87">
        <v>12</v>
      </c>
      <c r="G100" s="87">
        <v>64</v>
      </c>
      <c r="H100" s="88">
        <f>1252*0.96</f>
        <v>1201.9199999999998</v>
      </c>
      <c r="I100" s="156">
        <f t="shared" si="19"/>
        <v>768</v>
      </c>
      <c r="J100" s="156">
        <f t="shared" si="20"/>
        <v>352</v>
      </c>
      <c r="K100" s="123" t="s">
        <v>315</v>
      </c>
      <c r="L100" s="86" t="s">
        <v>333</v>
      </c>
    </row>
    <row r="101" spans="1:21" ht="15.6">
      <c r="A101" s="87" t="s">
        <v>334</v>
      </c>
      <c r="B101" s="86" t="s">
        <v>136</v>
      </c>
      <c r="C101" s="91" t="s">
        <v>6</v>
      </c>
      <c r="D101" s="87" t="s">
        <v>326</v>
      </c>
      <c r="E101" s="86" t="s">
        <v>136</v>
      </c>
      <c r="F101" s="87">
        <v>16</v>
      </c>
      <c r="G101" s="87">
        <v>64</v>
      </c>
      <c r="H101" s="88">
        <f>1668*0.96</f>
        <v>1601.28</v>
      </c>
      <c r="I101" s="156">
        <f t="shared" si="19"/>
        <v>1024</v>
      </c>
      <c r="J101" s="156">
        <f t="shared" si="20"/>
        <v>469</v>
      </c>
      <c r="K101" s="123" t="s">
        <v>315</v>
      </c>
      <c r="L101" s="86" t="s">
        <v>335</v>
      </c>
    </row>
    <row r="102" spans="1:21" ht="15.6">
      <c r="A102" s="87" t="s">
        <v>336</v>
      </c>
      <c r="B102" s="86" t="s">
        <v>136</v>
      </c>
      <c r="C102" s="91" t="s">
        <v>6</v>
      </c>
      <c r="D102" s="87" t="s">
        <v>326</v>
      </c>
      <c r="E102" s="86" t="s">
        <v>136</v>
      </c>
      <c r="F102" s="87">
        <v>20</v>
      </c>
      <c r="G102" s="87">
        <v>64</v>
      </c>
      <c r="H102" s="88">
        <f>2085*0.96</f>
        <v>2001.6</v>
      </c>
      <c r="I102" s="156">
        <f t="shared" si="19"/>
        <v>1280</v>
      </c>
      <c r="J102" s="156">
        <f t="shared" si="20"/>
        <v>587</v>
      </c>
      <c r="K102" s="123" t="s">
        <v>315</v>
      </c>
      <c r="L102" s="86" t="s">
        <v>337</v>
      </c>
    </row>
    <row r="103" spans="1:21" ht="15.6">
      <c r="A103" s="87" t="s">
        <v>338</v>
      </c>
      <c r="B103" s="86" t="s">
        <v>136</v>
      </c>
      <c r="C103" s="87" t="s">
        <v>7</v>
      </c>
      <c r="D103" s="87" t="s">
        <v>339</v>
      </c>
      <c r="E103" s="86" t="s">
        <v>136</v>
      </c>
      <c r="F103" s="87">
        <v>12</v>
      </c>
      <c r="G103" s="87">
        <v>64</v>
      </c>
      <c r="H103" s="88">
        <v>1252</v>
      </c>
      <c r="I103" s="156">
        <f t="shared" si="19"/>
        <v>768</v>
      </c>
      <c r="J103" s="156">
        <f t="shared" si="20"/>
        <v>352</v>
      </c>
      <c r="K103" s="86" t="s">
        <v>232</v>
      </c>
      <c r="L103" s="94" t="s">
        <v>340</v>
      </c>
      <c r="M103" s="113"/>
      <c r="N103" s="113"/>
      <c r="O103" s="113"/>
      <c r="P103" s="112"/>
      <c r="Q103" s="112"/>
      <c r="R103" s="112"/>
      <c r="S103" s="112"/>
      <c r="T103" s="112"/>
      <c r="U103" s="112"/>
    </row>
    <row r="104" spans="1:21" ht="15.6">
      <c r="A104" s="87" t="s">
        <v>341</v>
      </c>
      <c r="B104" s="86" t="s">
        <v>136</v>
      </c>
      <c r="C104" s="87" t="s">
        <v>7</v>
      </c>
      <c r="D104" s="87" t="s">
        <v>339</v>
      </c>
      <c r="E104" s="86" t="s">
        <v>136</v>
      </c>
      <c r="F104" s="87">
        <v>16</v>
      </c>
      <c r="G104" s="87">
        <v>64</v>
      </c>
      <c r="H104" s="88">
        <v>1668</v>
      </c>
      <c r="I104" s="156">
        <f t="shared" si="19"/>
        <v>1024</v>
      </c>
      <c r="J104" s="156">
        <f t="shared" si="20"/>
        <v>469</v>
      </c>
      <c r="K104" s="123" t="s">
        <v>315</v>
      </c>
      <c r="L104" s="86" t="s">
        <v>342</v>
      </c>
    </row>
    <row r="105" spans="1:21" ht="15.6">
      <c r="A105" s="87" t="s">
        <v>343</v>
      </c>
      <c r="B105" s="86" t="s">
        <v>136</v>
      </c>
      <c r="C105" s="87" t="s">
        <v>7</v>
      </c>
      <c r="D105" s="87" t="s">
        <v>339</v>
      </c>
      <c r="E105" s="86" t="s">
        <v>136</v>
      </c>
      <c r="F105" s="87">
        <v>20</v>
      </c>
      <c r="G105" s="87">
        <v>64</v>
      </c>
      <c r="H105" s="88">
        <v>2085</v>
      </c>
      <c r="I105" s="156">
        <f t="shared" si="19"/>
        <v>1280</v>
      </c>
      <c r="J105" s="156">
        <f t="shared" si="20"/>
        <v>587</v>
      </c>
      <c r="K105" s="123" t="s">
        <v>315</v>
      </c>
      <c r="L105" s="86" t="s">
        <v>344</v>
      </c>
    </row>
    <row r="106" spans="1:21" ht="15.6">
      <c r="A106" s="87" t="s">
        <v>345</v>
      </c>
      <c r="B106" s="86" t="s">
        <v>136</v>
      </c>
      <c r="C106" s="91" t="s">
        <v>6</v>
      </c>
      <c r="D106" s="87" t="s">
        <v>339</v>
      </c>
      <c r="E106" s="86" t="s">
        <v>136</v>
      </c>
      <c r="F106" s="87">
        <v>12</v>
      </c>
      <c r="G106" s="87">
        <v>64</v>
      </c>
      <c r="H106" s="88">
        <f>1252*0.96</f>
        <v>1201.9199999999998</v>
      </c>
      <c r="I106" s="156">
        <f t="shared" si="19"/>
        <v>768</v>
      </c>
      <c r="J106" s="156">
        <f t="shared" si="20"/>
        <v>352</v>
      </c>
      <c r="K106" s="123" t="s">
        <v>315</v>
      </c>
      <c r="L106" s="86" t="s">
        <v>346</v>
      </c>
    </row>
    <row r="107" spans="1:21" ht="15.6">
      <c r="A107" s="87" t="s">
        <v>347</v>
      </c>
      <c r="B107" s="86" t="s">
        <v>136</v>
      </c>
      <c r="C107" s="91" t="s">
        <v>6</v>
      </c>
      <c r="D107" s="87" t="s">
        <v>339</v>
      </c>
      <c r="E107" s="86" t="s">
        <v>136</v>
      </c>
      <c r="F107" s="87">
        <v>16</v>
      </c>
      <c r="G107" s="87">
        <v>64</v>
      </c>
      <c r="H107" s="88">
        <f>1668*0.96</f>
        <v>1601.28</v>
      </c>
      <c r="I107" s="156">
        <f t="shared" si="19"/>
        <v>1024</v>
      </c>
      <c r="J107" s="156">
        <f t="shared" si="20"/>
        <v>469</v>
      </c>
      <c r="K107" s="123" t="s">
        <v>315</v>
      </c>
      <c r="L107" s="86" t="s">
        <v>348</v>
      </c>
    </row>
    <row r="108" spans="1:21" ht="15.6">
      <c r="A108" s="87" t="s">
        <v>349</v>
      </c>
      <c r="B108" s="86" t="s">
        <v>136</v>
      </c>
      <c r="C108" s="91" t="s">
        <v>6</v>
      </c>
      <c r="D108" s="87" t="s">
        <v>339</v>
      </c>
      <c r="E108" s="86" t="s">
        <v>136</v>
      </c>
      <c r="F108" s="87">
        <v>20</v>
      </c>
      <c r="G108" s="87">
        <v>64</v>
      </c>
      <c r="H108" s="88">
        <f>2085*0.96</f>
        <v>2001.6</v>
      </c>
      <c r="I108" s="156">
        <f t="shared" si="19"/>
        <v>1280</v>
      </c>
      <c r="J108" s="156">
        <f t="shared" si="20"/>
        <v>587</v>
      </c>
      <c r="K108" s="123" t="s">
        <v>315</v>
      </c>
      <c r="L108" s="86" t="s">
        <v>350</v>
      </c>
    </row>
    <row r="109" spans="1:21" ht="15.6">
      <c r="A109" s="87" t="s">
        <v>351</v>
      </c>
      <c r="B109" s="86" t="s">
        <v>136</v>
      </c>
      <c r="C109" s="87" t="s">
        <v>7</v>
      </c>
      <c r="D109" s="87" t="s">
        <v>352</v>
      </c>
      <c r="E109" s="86" t="s">
        <v>136</v>
      </c>
      <c r="F109" s="87">
        <v>12</v>
      </c>
      <c r="G109" s="87">
        <v>64</v>
      </c>
      <c r="H109" s="88">
        <v>1252</v>
      </c>
      <c r="I109" s="156">
        <f t="shared" si="19"/>
        <v>768</v>
      </c>
      <c r="J109" s="156">
        <f t="shared" si="20"/>
        <v>352</v>
      </c>
      <c r="K109" s="86" t="s">
        <v>232</v>
      </c>
      <c r="L109" s="94" t="s">
        <v>353</v>
      </c>
      <c r="M109" s="113"/>
      <c r="N109" s="113"/>
      <c r="O109" s="113"/>
      <c r="P109" s="112"/>
      <c r="Q109" s="112"/>
      <c r="R109" s="112"/>
      <c r="S109" s="112"/>
      <c r="T109" s="112"/>
      <c r="U109" s="112"/>
    </row>
    <row r="110" spans="1:21" ht="15.6">
      <c r="A110" s="87" t="s">
        <v>354</v>
      </c>
      <c r="B110" s="86" t="s">
        <v>136</v>
      </c>
      <c r="C110" s="87" t="s">
        <v>7</v>
      </c>
      <c r="D110" s="87" t="s">
        <v>352</v>
      </c>
      <c r="E110" s="86" t="s">
        <v>136</v>
      </c>
      <c r="F110" s="87">
        <v>16</v>
      </c>
      <c r="G110" s="87">
        <v>64</v>
      </c>
      <c r="H110" s="88">
        <v>1668</v>
      </c>
      <c r="I110" s="156">
        <f t="shared" si="19"/>
        <v>1024</v>
      </c>
      <c r="J110" s="156">
        <f t="shared" si="20"/>
        <v>469</v>
      </c>
      <c r="K110" s="123" t="s">
        <v>315</v>
      </c>
      <c r="L110" s="86" t="s">
        <v>355</v>
      </c>
    </row>
    <row r="111" spans="1:21" ht="15.6">
      <c r="A111" s="87" t="s">
        <v>356</v>
      </c>
      <c r="B111" s="86" t="s">
        <v>136</v>
      </c>
      <c r="C111" s="87" t="s">
        <v>7</v>
      </c>
      <c r="D111" s="87" t="s">
        <v>352</v>
      </c>
      <c r="E111" s="86" t="s">
        <v>136</v>
      </c>
      <c r="F111" s="87">
        <v>20</v>
      </c>
      <c r="G111" s="87">
        <v>64</v>
      </c>
      <c r="H111" s="88">
        <v>2085</v>
      </c>
      <c r="I111" s="156">
        <f t="shared" si="19"/>
        <v>1280</v>
      </c>
      <c r="J111" s="156">
        <f t="shared" si="20"/>
        <v>587</v>
      </c>
      <c r="K111" s="123" t="s">
        <v>315</v>
      </c>
      <c r="L111" s="86" t="s">
        <v>357</v>
      </c>
    </row>
    <row r="112" spans="1:21" ht="15.6">
      <c r="A112" s="87" t="s">
        <v>358</v>
      </c>
      <c r="B112" s="86" t="s">
        <v>136</v>
      </c>
      <c r="C112" s="91" t="s">
        <v>6</v>
      </c>
      <c r="D112" s="87" t="s">
        <v>352</v>
      </c>
      <c r="E112" s="86" t="s">
        <v>136</v>
      </c>
      <c r="F112" s="87">
        <v>12</v>
      </c>
      <c r="G112" s="87">
        <v>64</v>
      </c>
      <c r="H112" s="88">
        <v>1202</v>
      </c>
      <c r="I112" s="156">
        <f t="shared" si="19"/>
        <v>768</v>
      </c>
      <c r="J112" s="156">
        <f t="shared" si="20"/>
        <v>352</v>
      </c>
      <c r="K112" s="123" t="s">
        <v>315</v>
      </c>
      <c r="L112" s="86" t="s">
        <v>359</v>
      </c>
    </row>
    <row r="113" spans="1:21" ht="15.6">
      <c r="A113" s="87" t="s">
        <v>360</v>
      </c>
      <c r="B113" s="86" t="s">
        <v>136</v>
      </c>
      <c r="C113" s="91" t="s">
        <v>6</v>
      </c>
      <c r="D113" s="87" t="s">
        <v>352</v>
      </c>
      <c r="E113" s="86" t="s">
        <v>136</v>
      </c>
      <c r="F113" s="87">
        <v>16</v>
      </c>
      <c r="G113" s="87">
        <v>64</v>
      </c>
      <c r="H113" s="88">
        <v>1601</v>
      </c>
      <c r="I113" s="156">
        <f t="shared" si="19"/>
        <v>1024</v>
      </c>
      <c r="J113" s="156">
        <f t="shared" si="20"/>
        <v>469</v>
      </c>
      <c r="K113" s="123" t="s">
        <v>315</v>
      </c>
      <c r="L113" s="86" t="s">
        <v>361</v>
      </c>
    </row>
    <row r="114" spans="1:21" ht="15.6">
      <c r="A114" s="87" t="s">
        <v>362</v>
      </c>
      <c r="B114" s="86" t="s">
        <v>136</v>
      </c>
      <c r="C114" s="91" t="s">
        <v>6</v>
      </c>
      <c r="D114" s="87" t="s">
        <v>352</v>
      </c>
      <c r="E114" s="86" t="s">
        <v>136</v>
      </c>
      <c r="F114" s="87">
        <v>20</v>
      </c>
      <c r="G114" s="87">
        <v>64</v>
      </c>
      <c r="H114" s="88">
        <v>2002</v>
      </c>
      <c r="I114" s="156">
        <f t="shared" si="19"/>
        <v>1280</v>
      </c>
      <c r="J114" s="156">
        <f t="shared" si="20"/>
        <v>587</v>
      </c>
      <c r="K114" s="123" t="s">
        <v>315</v>
      </c>
      <c r="L114" s="86" t="s">
        <v>363</v>
      </c>
    </row>
    <row r="115" spans="1:21" ht="15.6">
      <c r="A115" s="87" t="s">
        <v>364</v>
      </c>
      <c r="B115" s="86" t="s">
        <v>136</v>
      </c>
      <c r="C115" s="87" t="s">
        <v>7</v>
      </c>
      <c r="D115" s="87" t="s">
        <v>365</v>
      </c>
      <c r="E115" s="86" t="s">
        <v>136</v>
      </c>
      <c r="F115" s="87">
        <v>12</v>
      </c>
      <c r="G115" s="87">
        <v>64</v>
      </c>
      <c r="H115" s="88">
        <v>1252</v>
      </c>
      <c r="I115" s="156">
        <f t="shared" si="19"/>
        <v>768</v>
      </c>
      <c r="J115" s="156">
        <f t="shared" si="20"/>
        <v>352</v>
      </c>
      <c r="K115" s="86" t="s">
        <v>232</v>
      </c>
      <c r="L115" s="94" t="s">
        <v>366</v>
      </c>
      <c r="M115" s="113"/>
      <c r="N115" s="113"/>
      <c r="O115" s="113"/>
      <c r="P115" s="112"/>
      <c r="Q115" s="112"/>
      <c r="R115" s="112"/>
      <c r="S115" s="112"/>
      <c r="T115" s="112"/>
      <c r="U115" s="112"/>
    </row>
    <row r="116" spans="1:21" ht="15.6">
      <c r="A116" s="87" t="s">
        <v>367</v>
      </c>
      <c r="B116" s="86" t="s">
        <v>136</v>
      </c>
      <c r="C116" s="87" t="s">
        <v>7</v>
      </c>
      <c r="D116" s="87" t="s">
        <v>365</v>
      </c>
      <c r="E116" s="86" t="s">
        <v>136</v>
      </c>
      <c r="F116" s="87">
        <v>16</v>
      </c>
      <c r="G116" s="87">
        <v>64</v>
      </c>
      <c r="H116" s="88">
        <v>1668</v>
      </c>
      <c r="I116" s="156">
        <f t="shared" si="19"/>
        <v>1024</v>
      </c>
      <c r="J116" s="156">
        <f t="shared" si="20"/>
        <v>469</v>
      </c>
      <c r="K116" s="123" t="s">
        <v>315</v>
      </c>
      <c r="L116" s="86" t="s">
        <v>368</v>
      </c>
    </row>
    <row r="117" spans="1:21" ht="15.6">
      <c r="A117" s="87" t="s">
        <v>369</v>
      </c>
      <c r="B117" s="86" t="s">
        <v>136</v>
      </c>
      <c r="C117" s="87" t="s">
        <v>7</v>
      </c>
      <c r="D117" s="87" t="s">
        <v>365</v>
      </c>
      <c r="E117" s="86" t="s">
        <v>136</v>
      </c>
      <c r="F117" s="87">
        <v>20</v>
      </c>
      <c r="G117" s="87">
        <v>64</v>
      </c>
      <c r="H117" s="88">
        <v>2085</v>
      </c>
      <c r="I117" s="156">
        <f t="shared" si="19"/>
        <v>1280</v>
      </c>
      <c r="J117" s="156">
        <f t="shared" si="20"/>
        <v>587</v>
      </c>
      <c r="K117" s="123" t="s">
        <v>315</v>
      </c>
      <c r="L117" s="86" t="s">
        <v>370</v>
      </c>
    </row>
    <row r="118" spans="1:21" ht="15.6">
      <c r="A118" s="87" t="s">
        <v>371</v>
      </c>
      <c r="B118" s="86" t="s">
        <v>136</v>
      </c>
      <c r="C118" s="91" t="s">
        <v>6</v>
      </c>
      <c r="D118" s="87" t="s">
        <v>365</v>
      </c>
      <c r="E118" s="86" t="s">
        <v>136</v>
      </c>
      <c r="F118" s="87">
        <v>12</v>
      </c>
      <c r="G118" s="87">
        <v>64</v>
      </c>
      <c r="H118" s="88">
        <v>1202</v>
      </c>
      <c r="I118" s="156">
        <f t="shared" si="19"/>
        <v>768</v>
      </c>
      <c r="J118" s="156">
        <f t="shared" si="20"/>
        <v>352</v>
      </c>
      <c r="K118" s="123" t="s">
        <v>315</v>
      </c>
      <c r="L118" s="86" t="s">
        <v>372</v>
      </c>
    </row>
    <row r="119" spans="1:21" ht="15.6">
      <c r="A119" s="87" t="s">
        <v>373</v>
      </c>
      <c r="B119" s="86" t="s">
        <v>136</v>
      </c>
      <c r="C119" s="91" t="s">
        <v>6</v>
      </c>
      <c r="D119" s="87" t="s">
        <v>365</v>
      </c>
      <c r="E119" s="86" t="s">
        <v>136</v>
      </c>
      <c r="F119" s="87">
        <v>16</v>
      </c>
      <c r="G119" s="87">
        <v>64</v>
      </c>
      <c r="H119" s="88">
        <v>1601</v>
      </c>
      <c r="I119" s="156">
        <f t="shared" si="19"/>
        <v>1024</v>
      </c>
      <c r="J119" s="156">
        <f t="shared" si="20"/>
        <v>469</v>
      </c>
      <c r="K119" s="123" t="s">
        <v>315</v>
      </c>
      <c r="L119" s="86" t="s">
        <v>374</v>
      </c>
    </row>
    <row r="120" spans="1:21" ht="15.6">
      <c r="A120" s="87" t="s">
        <v>375</v>
      </c>
      <c r="B120" s="86" t="s">
        <v>136</v>
      </c>
      <c r="C120" s="91" t="s">
        <v>6</v>
      </c>
      <c r="D120" s="87" t="s">
        <v>365</v>
      </c>
      <c r="E120" s="86" t="s">
        <v>136</v>
      </c>
      <c r="F120" s="87">
        <v>20</v>
      </c>
      <c r="G120" s="87">
        <v>64</v>
      </c>
      <c r="H120" s="88">
        <v>2002</v>
      </c>
      <c r="I120" s="156">
        <f t="shared" si="19"/>
        <v>1280</v>
      </c>
      <c r="J120" s="156">
        <f t="shared" si="20"/>
        <v>587</v>
      </c>
      <c r="K120" s="123" t="s">
        <v>315</v>
      </c>
      <c r="L120" s="86" t="s">
        <v>376</v>
      </c>
    </row>
    <row r="121" spans="1:21" ht="15.6">
      <c r="A121" s="87" t="s">
        <v>377</v>
      </c>
      <c r="B121" s="86" t="s">
        <v>136</v>
      </c>
      <c r="C121" s="87" t="s">
        <v>7</v>
      </c>
      <c r="D121" s="87" t="s">
        <v>378</v>
      </c>
      <c r="E121" s="86" t="s">
        <v>136</v>
      </c>
      <c r="F121" s="87">
        <v>12</v>
      </c>
      <c r="G121" s="87">
        <v>64</v>
      </c>
      <c r="H121" s="88">
        <v>1252</v>
      </c>
      <c r="I121" s="156">
        <f t="shared" si="19"/>
        <v>768</v>
      </c>
      <c r="J121" s="156">
        <f t="shared" si="20"/>
        <v>352</v>
      </c>
      <c r="K121" s="86" t="s">
        <v>232</v>
      </c>
      <c r="L121" s="94" t="s">
        <v>379</v>
      </c>
      <c r="M121" s="113"/>
      <c r="N121" s="113"/>
      <c r="O121" s="113"/>
      <c r="P121" s="112"/>
      <c r="Q121" s="112"/>
      <c r="R121" s="112"/>
      <c r="S121" s="112"/>
      <c r="T121" s="112"/>
      <c r="U121" s="112"/>
    </row>
    <row r="122" spans="1:21" ht="15.6">
      <c r="A122" s="87" t="s">
        <v>380</v>
      </c>
      <c r="B122" s="86" t="s">
        <v>136</v>
      </c>
      <c r="C122" s="87" t="s">
        <v>7</v>
      </c>
      <c r="D122" s="87" t="s">
        <v>378</v>
      </c>
      <c r="E122" s="86" t="s">
        <v>136</v>
      </c>
      <c r="F122" s="87">
        <v>16</v>
      </c>
      <c r="G122" s="87">
        <v>64</v>
      </c>
      <c r="H122" s="88">
        <v>1668</v>
      </c>
      <c r="I122" s="156">
        <f t="shared" si="19"/>
        <v>1024</v>
      </c>
      <c r="J122" s="156">
        <f t="shared" si="20"/>
        <v>469</v>
      </c>
      <c r="K122" s="123" t="s">
        <v>315</v>
      </c>
      <c r="L122" s="86" t="s">
        <v>381</v>
      </c>
    </row>
    <row r="123" spans="1:21" ht="15.6">
      <c r="A123" s="87" t="s">
        <v>382</v>
      </c>
      <c r="B123" s="86" t="s">
        <v>136</v>
      </c>
      <c r="C123" s="87" t="s">
        <v>7</v>
      </c>
      <c r="D123" s="87" t="s">
        <v>378</v>
      </c>
      <c r="E123" s="86" t="s">
        <v>136</v>
      </c>
      <c r="F123" s="87">
        <v>20</v>
      </c>
      <c r="G123" s="87">
        <v>64</v>
      </c>
      <c r="H123" s="88">
        <v>2085</v>
      </c>
      <c r="I123" s="156">
        <f t="shared" si="19"/>
        <v>1280</v>
      </c>
      <c r="J123" s="156">
        <f t="shared" si="20"/>
        <v>587</v>
      </c>
      <c r="K123" s="123" t="s">
        <v>315</v>
      </c>
      <c r="L123" s="86" t="s">
        <v>383</v>
      </c>
    </row>
    <row r="124" spans="1:21" ht="15.6">
      <c r="A124" s="87" t="s">
        <v>384</v>
      </c>
      <c r="B124" s="86" t="s">
        <v>136</v>
      </c>
      <c r="C124" s="91" t="s">
        <v>6</v>
      </c>
      <c r="D124" s="87" t="s">
        <v>378</v>
      </c>
      <c r="E124" s="86" t="s">
        <v>136</v>
      </c>
      <c r="F124" s="87">
        <v>12</v>
      </c>
      <c r="G124" s="87">
        <v>64</v>
      </c>
      <c r="H124" s="88">
        <v>1202</v>
      </c>
      <c r="I124" s="156">
        <f t="shared" si="19"/>
        <v>768</v>
      </c>
      <c r="J124" s="156">
        <f t="shared" si="20"/>
        <v>352</v>
      </c>
      <c r="K124" s="123" t="s">
        <v>315</v>
      </c>
      <c r="L124" s="86" t="s">
        <v>385</v>
      </c>
    </row>
    <row r="125" spans="1:21" ht="15.6">
      <c r="A125" s="87" t="s">
        <v>386</v>
      </c>
      <c r="B125" s="86" t="s">
        <v>136</v>
      </c>
      <c r="C125" s="91" t="s">
        <v>6</v>
      </c>
      <c r="D125" s="87" t="s">
        <v>378</v>
      </c>
      <c r="E125" s="86" t="s">
        <v>136</v>
      </c>
      <c r="F125" s="87">
        <v>16</v>
      </c>
      <c r="G125" s="87">
        <v>64</v>
      </c>
      <c r="H125" s="88">
        <v>1601</v>
      </c>
      <c r="I125" s="156">
        <f t="shared" si="19"/>
        <v>1024</v>
      </c>
      <c r="J125" s="156">
        <f t="shared" si="20"/>
        <v>469</v>
      </c>
      <c r="K125" s="123" t="s">
        <v>315</v>
      </c>
      <c r="L125" s="86" t="s">
        <v>387</v>
      </c>
    </row>
    <row r="126" spans="1:21" ht="15.6">
      <c r="A126" s="87" t="s">
        <v>388</v>
      </c>
      <c r="B126" s="86" t="s">
        <v>136</v>
      </c>
      <c r="C126" s="91" t="s">
        <v>6</v>
      </c>
      <c r="D126" s="87" t="s">
        <v>378</v>
      </c>
      <c r="E126" s="86" t="s">
        <v>136</v>
      </c>
      <c r="F126" s="87">
        <v>20</v>
      </c>
      <c r="G126" s="87">
        <v>64</v>
      </c>
      <c r="H126" s="88">
        <v>2002</v>
      </c>
      <c r="I126" s="156">
        <f t="shared" si="19"/>
        <v>1280</v>
      </c>
      <c r="J126" s="156">
        <f t="shared" si="20"/>
        <v>587</v>
      </c>
      <c r="K126" s="123" t="s">
        <v>315</v>
      </c>
      <c r="L126" s="86" t="s">
        <v>389</v>
      </c>
    </row>
    <row r="127" spans="1:21" ht="26.25" customHeight="1">
      <c r="A127" s="279" t="s">
        <v>390</v>
      </c>
      <c r="B127" s="280"/>
      <c r="C127" s="280"/>
      <c r="D127" s="280"/>
      <c r="E127" s="280"/>
      <c r="F127" s="280"/>
      <c r="G127" s="280"/>
      <c r="H127" s="280"/>
      <c r="I127" s="280"/>
      <c r="J127" s="280"/>
      <c r="K127" s="280"/>
      <c r="L127" s="281"/>
    </row>
    <row r="128" spans="1:21" ht="15.6">
      <c r="A128" s="105" t="s">
        <v>391</v>
      </c>
      <c r="B128" s="86" t="s">
        <v>136</v>
      </c>
      <c r="C128" s="87" t="s">
        <v>7</v>
      </c>
      <c r="D128" s="105" t="s">
        <v>312</v>
      </c>
      <c r="E128" s="86" t="s">
        <v>136</v>
      </c>
      <c r="F128" s="87">
        <v>16</v>
      </c>
      <c r="G128" s="87">
        <v>48</v>
      </c>
      <c r="H128" s="88">
        <v>1649</v>
      </c>
      <c r="I128" s="156">
        <f>F128*G128</f>
        <v>768</v>
      </c>
      <c r="J128" s="156">
        <f>ROUND($I128*$I$3,0)</f>
        <v>480</v>
      </c>
      <c r="K128" s="92" t="s">
        <v>199</v>
      </c>
      <c r="L128" s="92" t="s">
        <v>392</v>
      </c>
    </row>
    <row r="129" spans="1:12" ht="15.6">
      <c r="A129" s="105" t="s">
        <v>393</v>
      </c>
      <c r="B129" s="86" t="s">
        <v>136</v>
      </c>
      <c r="C129" s="87" t="s">
        <v>7</v>
      </c>
      <c r="D129" s="105" t="s">
        <v>312</v>
      </c>
      <c r="E129" s="86" t="s">
        <v>136</v>
      </c>
      <c r="F129" s="87">
        <v>20</v>
      </c>
      <c r="G129" s="87">
        <v>48</v>
      </c>
      <c r="H129" s="88">
        <v>2061</v>
      </c>
      <c r="I129" s="156">
        <f t="shared" ref="I129:I139" si="21">F129*G129</f>
        <v>960</v>
      </c>
      <c r="J129" s="156">
        <f t="shared" ref="J129:J139" si="22">ROUND($I129*$I$3,0)</f>
        <v>600</v>
      </c>
      <c r="K129" s="92" t="s">
        <v>199</v>
      </c>
      <c r="L129" s="92" t="s">
        <v>394</v>
      </c>
    </row>
    <row r="130" spans="1:12" ht="15.6">
      <c r="A130" s="105" t="s">
        <v>395</v>
      </c>
      <c r="B130" s="86" t="s">
        <v>136</v>
      </c>
      <c r="C130" s="87" t="s">
        <v>7</v>
      </c>
      <c r="D130" s="105" t="s">
        <v>326</v>
      </c>
      <c r="E130" s="86" t="s">
        <v>136</v>
      </c>
      <c r="F130" s="87">
        <v>16</v>
      </c>
      <c r="G130" s="87">
        <v>48</v>
      </c>
      <c r="H130" s="88">
        <v>1649</v>
      </c>
      <c r="I130" s="156">
        <f t="shared" si="21"/>
        <v>768</v>
      </c>
      <c r="J130" s="156">
        <f t="shared" si="22"/>
        <v>480</v>
      </c>
      <c r="K130" s="92" t="s">
        <v>199</v>
      </c>
      <c r="L130" s="92" t="s">
        <v>396</v>
      </c>
    </row>
    <row r="131" spans="1:12" ht="15.6">
      <c r="A131" s="105" t="s">
        <v>397</v>
      </c>
      <c r="B131" s="86" t="s">
        <v>136</v>
      </c>
      <c r="C131" s="87" t="s">
        <v>7</v>
      </c>
      <c r="D131" s="105" t="s">
        <v>326</v>
      </c>
      <c r="E131" s="86" t="s">
        <v>136</v>
      </c>
      <c r="F131" s="87">
        <v>20</v>
      </c>
      <c r="G131" s="87">
        <v>48</v>
      </c>
      <c r="H131" s="88">
        <v>2061</v>
      </c>
      <c r="I131" s="156">
        <f t="shared" si="21"/>
        <v>960</v>
      </c>
      <c r="J131" s="156">
        <f t="shared" si="22"/>
        <v>600</v>
      </c>
      <c r="K131" s="92" t="s">
        <v>199</v>
      </c>
      <c r="L131" s="92" t="s">
        <v>398</v>
      </c>
    </row>
    <row r="132" spans="1:12" ht="15.6">
      <c r="A132" s="105" t="s">
        <v>399</v>
      </c>
      <c r="B132" s="86" t="s">
        <v>136</v>
      </c>
      <c r="C132" s="87" t="s">
        <v>7</v>
      </c>
      <c r="D132" s="105" t="s">
        <v>339</v>
      </c>
      <c r="E132" s="86" t="s">
        <v>136</v>
      </c>
      <c r="F132" s="87">
        <v>16</v>
      </c>
      <c r="G132" s="87">
        <v>48</v>
      </c>
      <c r="H132" s="88">
        <v>1649</v>
      </c>
      <c r="I132" s="156">
        <f t="shared" si="21"/>
        <v>768</v>
      </c>
      <c r="J132" s="156">
        <f t="shared" si="22"/>
        <v>480</v>
      </c>
      <c r="K132" s="92" t="s">
        <v>199</v>
      </c>
      <c r="L132" s="92" t="s">
        <v>400</v>
      </c>
    </row>
    <row r="133" spans="1:12" ht="15.6">
      <c r="A133" s="105" t="s">
        <v>401</v>
      </c>
      <c r="B133" s="86" t="s">
        <v>136</v>
      </c>
      <c r="C133" s="87" t="s">
        <v>7</v>
      </c>
      <c r="D133" s="105" t="s">
        <v>339</v>
      </c>
      <c r="E133" s="86" t="s">
        <v>136</v>
      </c>
      <c r="F133" s="87">
        <v>20</v>
      </c>
      <c r="G133" s="87">
        <v>48</v>
      </c>
      <c r="H133" s="88">
        <v>2061</v>
      </c>
      <c r="I133" s="156">
        <f t="shared" si="21"/>
        <v>960</v>
      </c>
      <c r="J133" s="156">
        <f t="shared" si="22"/>
        <v>600</v>
      </c>
      <c r="K133" s="92" t="s">
        <v>199</v>
      </c>
      <c r="L133" s="92" t="s">
        <v>402</v>
      </c>
    </row>
    <row r="134" spans="1:12" ht="15.6">
      <c r="A134" s="105" t="s">
        <v>403</v>
      </c>
      <c r="B134" s="86" t="s">
        <v>136</v>
      </c>
      <c r="C134" s="87" t="s">
        <v>7</v>
      </c>
      <c r="D134" s="105" t="s">
        <v>352</v>
      </c>
      <c r="E134" s="86" t="s">
        <v>136</v>
      </c>
      <c r="F134" s="87">
        <v>16</v>
      </c>
      <c r="G134" s="87">
        <v>48</v>
      </c>
      <c r="H134" s="88">
        <v>1649</v>
      </c>
      <c r="I134" s="156">
        <f t="shared" si="21"/>
        <v>768</v>
      </c>
      <c r="J134" s="156">
        <f t="shared" si="22"/>
        <v>480</v>
      </c>
      <c r="K134" s="92" t="s">
        <v>199</v>
      </c>
      <c r="L134" s="92" t="s">
        <v>404</v>
      </c>
    </row>
    <row r="135" spans="1:12" ht="15.6">
      <c r="A135" s="105" t="s">
        <v>405</v>
      </c>
      <c r="B135" s="86" t="s">
        <v>136</v>
      </c>
      <c r="C135" s="87" t="s">
        <v>7</v>
      </c>
      <c r="D135" s="105" t="s">
        <v>352</v>
      </c>
      <c r="E135" s="86" t="s">
        <v>136</v>
      </c>
      <c r="F135" s="87">
        <v>20</v>
      </c>
      <c r="G135" s="87">
        <v>48</v>
      </c>
      <c r="H135" s="88">
        <v>2061</v>
      </c>
      <c r="I135" s="156">
        <f t="shared" si="21"/>
        <v>960</v>
      </c>
      <c r="J135" s="156">
        <f t="shared" si="22"/>
        <v>600</v>
      </c>
      <c r="K135" s="92" t="s">
        <v>199</v>
      </c>
      <c r="L135" s="92" t="s">
        <v>406</v>
      </c>
    </row>
    <row r="136" spans="1:12" ht="15.6">
      <c r="A136" s="105" t="s">
        <v>407</v>
      </c>
      <c r="B136" s="86" t="s">
        <v>136</v>
      </c>
      <c r="C136" s="87" t="s">
        <v>7</v>
      </c>
      <c r="D136" s="105" t="s">
        <v>365</v>
      </c>
      <c r="E136" s="86" t="s">
        <v>136</v>
      </c>
      <c r="F136" s="87">
        <v>16</v>
      </c>
      <c r="G136" s="87">
        <v>48</v>
      </c>
      <c r="H136" s="88">
        <v>1649</v>
      </c>
      <c r="I136" s="156">
        <f t="shared" si="21"/>
        <v>768</v>
      </c>
      <c r="J136" s="156">
        <f t="shared" si="22"/>
        <v>480</v>
      </c>
      <c r="K136" s="92" t="s">
        <v>199</v>
      </c>
      <c r="L136" s="92" t="s">
        <v>408</v>
      </c>
    </row>
    <row r="137" spans="1:12" ht="15.6">
      <c r="A137" s="105" t="s">
        <v>409</v>
      </c>
      <c r="B137" s="86" t="s">
        <v>136</v>
      </c>
      <c r="C137" s="87" t="s">
        <v>7</v>
      </c>
      <c r="D137" s="105" t="s">
        <v>365</v>
      </c>
      <c r="E137" s="86" t="s">
        <v>136</v>
      </c>
      <c r="F137" s="87">
        <v>20</v>
      </c>
      <c r="G137" s="87">
        <v>48</v>
      </c>
      <c r="H137" s="88">
        <v>2061</v>
      </c>
      <c r="I137" s="156">
        <f t="shared" si="21"/>
        <v>960</v>
      </c>
      <c r="J137" s="156">
        <f t="shared" si="22"/>
        <v>600</v>
      </c>
      <c r="K137" s="92" t="s">
        <v>199</v>
      </c>
      <c r="L137" s="92" t="s">
        <v>410</v>
      </c>
    </row>
    <row r="138" spans="1:12" ht="15.6">
      <c r="A138" s="105" t="s">
        <v>411</v>
      </c>
      <c r="B138" s="86" t="s">
        <v>136</v>
      </c>
      <c r="C138" s="87" t="s">
        <v>7</v>
      </c>
      <c r="D138" s="105" t="s">
        <v>378</v>
      </c>
      <c r="E138" s="86" t="s">
        <v>136</v>
      </c>
      <c r="F138" s="87">
        <v>16</v>
      </c>
      <c r="G138" s="87">
        <v>48</v>
      </c>
      <c r="H138" s="88">
        <v>1649</v>
      </c>
      <c r="I138" s="156">
        <f t="shared" si="21"/>
        <v>768</v>
      </c>
      <c r="J138" s="156">
        <f t="shared" si="22"/>
        <v>480</v>
      </c>
      <c r="K138" s="92" t="s">
        <v>199</v>
      </c>
      <c r="L138" s="92" t="s">
        <v>412</v>
      </c>
    </row>
    <row r="139" spans="1:12" ht="15.6">
      <c r="A139" s="105" t="s">
        <v>413</v>
      </c>
      <c r="B139" s="86" t="s">
        <v>136</v>
      </c>
      <c r="C139" s="87" t="s">
        <v>7</v>
      </c>
      <c r="D139" s="105" t="s">
        <v>378</v>
      </c>
      <c r="E139" s="86" t="s">
        <v>136</v>
      </c>
      <c r="F139" s="87">
        <v>20</v>
      </c>
      <c r="G139" s="87">
        <v>48</v>
      </c>
      <c r="H139" s="88">
        <v>2061</v>
      </c>
      <c r="I139" s="156">
        <f t="shared" si="21"/>
        <v>960</v>
      </c>
      <c r="J139" s="156">
        <f t="shared" si="22"/>
        <v>600</v>
      </c>
      <c r="K139" s="92" t="s">
        <v>199</v>
      </c>
      <c r="L139" s="92" t="s">
        <v>414</v>
      </c>
    </row>
    <row r="140" spans="1:12" ht="26.25" customHeight="1">
      <c r="A140" s="279" t="s">
        <v>415</v>
      </c>
      <c r="B140" s="280"/>
      <c r="C140" s="280"/>
      <c r="D140" s="280"/>
      <c r="E140" s="280"/>
      <c r="F140" s="280"/>
      <c r="G140" s="280"/>
      <c r="H140" s="280"/>
      <c r="I140" s="280"/>
      <c r="J140" s="280"/>
      <c r="K140" s="280"/>
      <c r="L140" s="281"/>
    </row>
    <row r="141" spans="1:12" ht="15.6">
      <c r="A141" s="105" t="s">
        <v>416</v>
      </c>
      <c r="B141" s="86" t="s">
        <v>136</v>
      </c>
      <c r="C141" s="87" t="s">
        <v>7</v>
      </c>
      <c r="D141" s="105" t="s">
        <v>312</v>
      </c>
      <c r="E141" s="86" t="s">
        <v>136</v>
      </c>
      <c r="F141" s="87">
        <v>16</v>
      </c>
      <c r="G141" s="87">
        <v>96</v>
      </c>
      <c r="H141" s="88">
        <v>1592</v>
      </c>
      <c r="I141" s="156">
        <f>F141*G141</f>
        <v>1536</v>
      </c>
      <c r="J141" s="156">
        <f>ROUND($I141*$G$3,0)</f>
        <v>448</v>
      </c>
      <c r="K141" s="92" t="s">
        <v>199</v>
      </c>
      <c r="L141" s="92" t="s">
        <v>417</v>
      </c>
    </row>
    <row r="142" spans="1:12" ht="15.6">
      <c r="A142" s="105" t="s">
        <v>418</v>
      </c>
      <c r="B142" s="86" t="s">
        <v>136</v>
      </c>
      <c r="C142" s="87" t="s">
        <v>7</v>
      </c>
      <c r="D142" s="105" t="s">
        <v>312</v>
      </c>
      <c r="E142" s="86" t="s">
        <v>136</v>
      </c>
      <c r="F142" s="87">
        <v>20</v>
      </c>
      <c r="G142" s="87">
        <v>96</v>
      </c>
      <c r="H142" s="88">
        <v>1990</v>
      </c>
      <c r="I142" s="156">
        <f t="shared" ref="I142:I152" si="23">F142*G142</f>
        <v>1920</v>
      </c>
      <c r="J142" s="156">
        <f t="shared" ref="J142:J152" si="24">ROUND($I142*$G$3,0)</f>
        <v>560</v>
      </c>
      <c r="K142" s="92" t="s">
        <v>199</v>
      </c>
      <c r="L142" s="92" t="s">
        <v>419</v>
      </c>
    </row>
    <row r="143" spans="1:12" ht="15.6">
      <c r="A143" s="105" t="s">
        <v>420</v>
      </c>
      <c r="B143" s="86" t="s">
        <v>136</v>
      </c>
      <c r="C143" s="87" t="s">
        <v>7</v>
      </c>
      <c r="D143" s="105" t="s">
        <v>326</v>
      </c>
      <c r="E143" s="86" t="s">
        <v>136</v>
      </c>
      <c r="F143" s="87">
        <v>16</v>
      </c>
      <c r="G143" s="87">
        <v>96</v>
      </c>
      <c r="H143" s="88">
        <v>1592</v>
      </c>
      <c r="I143" s="156">
        <f t="shared" si="23"/>
        <v>1536</v>
      </c>
      <c r="J143" s="156">
        <f t="shared" si="24"/>
        <v>448</v>
      </c>
      <c r="K143" s="92" t="s">
        <v>199</v>
      </c>
      <c r="L143" s="92" t="s">
        <v>421</v>
      </c>
    </row>
    <row r="144" spans="1:12" ht="15.6">
      <c r="A144" s="105" t="s">
        <v>422</v>
      </c>
      <c r="B144" s="86" t="s">
        <v>136</v>
      </c>
      <c r="C144" s="87" t="s">
        <v>7</v>
      </c>
      <c r="D144" s="105" t="s">
        <v>326</v>
      </c>
      <c r="E144" s="86" t="s">
        <v>136</v>
      </c>
      <c r="F144" s="87">
        <v>20</v>
      </c>
      <c r="G144" s="87">
        <v>96</v>
      </c>
      <c r="H144" s="88">
        <v>1990</v>
      </c>
      <c r="I144" s="156">
        <f t="shared" si="23"/>
        <v>1920</v>
      </c>
      <c r="J144" s="156">
        <f t="shared" si="24"/>
        <v>560</v>
      </c>
      <c r="K144" s="92" t="s">
        <v>199</v>
      </c>
      <c r="L144" s="92" t="s">
        <v>423</v>
      </c>
    </row>
    <row r="145" spans="1:12" ht="15.6">
      <c r="A145" s="105" t="s">
        <v>424</v>
      </c>
      <c r="B145" s="86" t="s">
        <v>136</v>
      </c>
      <c r="C145" s="87" t="s">
        <v>7</v>
      </c>
      <c r="D145" s="105" t="s">
        <v>339</v>
      </c>
      <c r="E145" s="86" t="s">
        <v>136</v>
      </c>
      <c r="F145" s="87">
        <v>16</v>
      </c>
      <c r="G145" s="87">
        <v>96</v>
      </c>
      <c r="H145" s="88">
        <v>1592</v>
      </c>
      <c r="I145" s="156">
        <f t="shared" si="23"/>
        <v>1536</v>
      </c>
      <c r="J145" s="156">
        <f t="shared" si="24"/>
        <v>448</v>
      </c>
      <c r="K145" s="92" t="s">
        <v>199</v>
      </c>
      <c r="L145" s="92" t="s">
        <v>425</v>
      </c>
    </row>
    <row r="146" spans="1:12" ht="15.6">
      <c r="A146" s="105" t="s">
        <v>426</v>
      </c>
      <c r="B146" s="86" t="s">
        <v>136</v>
      </c>
      <c r="C146" s="87" t="s">
        <v>7</v>
      </c>
      <c r="D146" s="105" t="s">
        <v>339</v>
      </c>
      <c r="E146" s="86" t="s">
        <v>136</v>
      </c>
      <c r="F146" s="87">
        <v>20</v>
      </c>
      <c r="G146" s="87">
        <v>96</v>
      </c>
      <c r="H146" s="88">
        <v>1990</v>
      </c>
      <c r="I146" s="156">
        <f t="shared" si="23"/>
        <v>1920</v>
      </c>
      <c r="J146" s="156">
        <f t="shared" si="24"/>
        <v>560</v>
      </c>
      <c r="K146" s="92" t="s">
        <v>199</v>
      </c>
      <c r="L146" s="92" t="s">
        <v>427</v>
      </c>
    </row>
    <row r="147" spans="1:12" ht="15.6">
      <c r="A147" s="105" t="s">
        <v>428</v>
      </c>
      <c r="B147" s="86" t="s">
        <v>136</v>
      </c>
      <c r="C147" s="87" t="s">
        <v>7</v>
      </c>
      <c r="D147" s="105" t="s">
        <v>352</v>
      </c>
      <c r="E147" s="86" t="s">
        <v>136</v>
      </c>
      <c r="F147" s="87">
        <v>16</v>
      </c>
      <c r="G147" s="87">
        <v>96</v>
      </c>
      <c r="H147" s="88">
        <v>1592</v>
      </c>
      <c r="I147" s="156">
        <f t="shared" si="23"/>
        <v>1536</v>
      </c>
      <c r="J147" s="156">
        <f t="shared" si="24"/>
        <v>448</v>
      </c>
      <c r="K147" s="92" t="s">
        <v>199</v>
      </c>
      <c r="L147" s="92" t="s">
        <v>429</v>
      </c>
    </row>
    <row r="148" spans="1:12" ht="15.6">
      <c r="A148" s="105" t="s">
        <v>430</v>
      </c>
      <c r="B148" s="86" t="s">
        <v>136</v>
      </c>
      <c r="C148" s="87" t="s">
        <v>7</v>
      </c>
      <c r="D148" s="105" t="s">
        <v>352</v>
      </c>
      <c r="E148" s="86" t="s">
        <v>136</v>
      </c>
      <c r="F148" s="87">
        <v>20</v>
      </c>
      <c r="G148" s="87">
        <v>96</v>
      </c>
      <c r="H148" s="88">
        <v>1990</v>
      </c>
      <c r="I148" s="156">
        <f t="shared" si="23"/>
        <v>1920</v>
      </c>
      <c r="J148" s="156">
        <f t="shared" si="24"/>
        <v>560</v>
      </c>
      <c r="K148" s="92" t="s">
        <v>199</v>
      </c>
      <c r="L148" s="92" t="s">
        <v>431</v>
      </c>
    </row>
    <row r="149" spans="1:12" ht="15.6">
      <c r="A149" s="105" t="s">
        <v>432</v>
      </c>
      <c r="B149" s="86" t="s">
        <v>136</v>
      </c>
      <c r="C149" s="87" t="s">
        <v>7</v>
      </c>
      <c r="D149" s="105" t="s">
        <v>365</v>
      </c>
      <c r="E149" s="86" t="s">
        <v>136</v>
      </c>
      <c r="F149" s="87">
        <v>16</v>
      </c>
      <c r="G149" s="87">
        <v>96</v>
      </c>
      <c r="H149" s="88">
        <v>1592</v>
      </c>
      <c r="I149" s="156">
        <f t="shared" si="23"/>
        <v>1536</v>
      </c>
      <c r="J149" s="156">
        <f t="shared" si="24"/>
        <v>448</v>
      </c>
      <c r="K149" s="92" t="s">
        <v>199</v>
      </c>
      <c r="L149" s="92" t="s">
        <v>433</v>
      </c>
    </row>
    <row r="150" spans="1:12" ht="15.6">
      <c r="A150" s="105" t="s">
        <v>434</v>
      </c>
      <c r="B150" s="86" t="s">
        <v>136</v>
      </c>
      <c r="C150" s="87" t="s">
        <v>7</v>
      </c>
      <c r="D150" s="105" t="s">
        <v>365</v>
      </c>
      <c r="E150" s="86" t="s">
        <v>136</v>
      </c>
      <c r="F150" s="87">
        <v>20</v>
      </c>
      <c r="G150" s="87">
        <v>96</v>
      </c>
      <c r="H150" s="88">
        <v>1990</v>
      </c>
      <c r="I150" s="156">
        <f t="shared" si="23"/>
        <v>1920</v>
      </c>
      <c r="J150" s="156">
        <f t="shared" si="24"/>
        <v>560</v>
      </c>
      <c r="K150" s="92" t="s">
        <v>199</v>
      </c>
      <c r="L150" s="92" t="s">
        <v>435</v>
      </c>
    </row>
    <row r="151" spans="1:12" ht="15.6">
      <c r="A151" s="105" t="s">
        <v>436</v>
      </c>
      <c r="B151" s="86" t="s">
        <v>136</v>
      </c>
      <c r="C151" s="87" t="s">
        <v>7</v>
      </c>
      <c r="D151" s="105" t="s">
        <v>378</v>
      </c>
      <c r="E151" s="86" t="s">
        <v>136</v>
      </c>
      <c r="F151" s="87">
        <v>16</v>
      </c>
      <c r="G151" s="87">
        <v>96</v>
      </c>
      <c r="H151" s="88">
        <v>1592</v>
      </c>
      <c r="I151" s="156">
        <f t="shared" si="23"/>
        <v>1536</v>
      </c>
      <c r="J151" s="156">
        <f t="shared" si="24"/>
        <v>448</v>
      </c>
      <c r="K151" s="92" t="s">
        <v>199</v>
      </c>
      <c r="L151" s="92" t="s">
        <v>437</v>
      </c>
    </row>
    <row r="152" spans="1:12" ht="15.6">
      <c r="A152" s="105" t="s">
        <v>438</v>
      </c>
      <c r="B152" s="86" t="s">
        <v>136</v>
      </c>
      <c r="C152" s="87" t="s">
        <v>7</v>
      </c>
      <c r="D152" s="105" t="s">
        <v>378</v>
      </c>
      <c r="E152" s="86" t="s">
        <v>136</v>
      </c>
      <c r="F152" s="87">
        <v>20</v>
      </c>
      <c r="G152" s="87">
        <v>96</v>
      </c>
      <c r="H152" s="88">
        <v>1990</v>
      </c>
      <c r="I152" s="156">
        <f t="shared" si="23"/>
        <v>1920</v>
      </c>
      <c r="J152" s="156">
        <f t="shared" si="24"/>
        <v>560</v>
      </c>
      <c r="K152" s="92" t="s">
        <v>199</v>
      </c>
      <c r="L152" s="92" t="s">
        <v>439</v>
      </c>
    </row>
    <row r="153" spans="1:12" ht="41.25" customHeight="1">
      <c r="A153" s="282" t="s">
        <v>207</v>
      </c>
      <c r="B153" s="283"/>
      <c r="C153" s="283"/>
      <c r="D153" s="283"/>
      <c r="E153" s="283"/>
      <c r="F153" s="283"/>
      <c r="G153" s="283"/>
      <c r="H153" s="283"/>
      <c r="I153" s="283"/>
      <c r="J153" s="283"/>
      <c r="K153" s="283"/>
      <c r="L153" s="284"/>
    </row>
    <row r="154" spans="1:12" ht="15.6">
      <c r="A154" s="92" t="s">
        <v>440</v>
      </c>
      <c r="B154" s="86" t="s">
        <v>136</v>
      </c>
      <c r="C154" s="105" t="s">
        <v>9</v>
      </c>
      <c r="D154" s="92" t="s">
        <v>312</v>
      </c>
      <c r="E154" s="86" t="s">
        <v>136</v>
      </c>
      <c r="F154" s="86">
        <v>12</v>
      </c>
      <c r="G154" s="86">
        <v>36</v>
      </c>
      <c r="H154" s="86">
        <v>660</v>
      </c>
      <c r="I154" s="156">
        <f t="shared" ref="I154:I158" si="25">F154*G154</f>
        <v>432</v>
      </c>
      <c r="J154" s="156">
        <f t="shared" ref="J154:J158" si="26">ROUND($I154*$J$3,0)</f>
        <v>432</v>
      </c>
      <c r="K154" s="124" t="s">
        <v>216</v>
      </c>
      <c r="L154" s="92" t="s">
        <v>441</v>
      </c>
    </row>
    <row r="155" spans="1:12" ht="15.6">
      <c r="A155" s="92" t="s">
        <v>442</v>
      </c>
      <c r="B155" s="86" t="s">
        <v>136</v>
      </c>
      <c r="C155" s="105" t="s">
        <v>9</v>
      </c>
      <c r="D155" s="92" t="s">
        <v>326</v>
      </c>
      <c r="E155" s="86" t="s">
        <v>136</v>
      </c>
      <c r="F155" s="86">
        <v>12</v>
      </c>
      <c r="G155" s="86">
        <v>36</v>
      </c>
      <c r="H155" s="86">
        <v>660</v>
      </c>
      <c r="I155" s="156">
        <f t="shared" si="25"/>
        <v>432</v>
      </c>
      <c r="J155" s="156">
        <f t="shared" si="26"/>
        <v>432</v>
      </c>
      <c r="K155" s="124" t="s">
        <v>216</v>
      </c>
      <c r="L155" s="92" t="s">
        <v>443</v>
      </c>
    </row>
    <row r="156" spans="1:12" ht="15.6">
      <c r="A156" s="92" t="s">
        <v>444</v>
      </c>
      <c r="B156" s="86" t="s">
        <v>136</v>
      </c>
      <c r="C156" s="105" t="s">
        <v>9</v>
      </c>
      <c r="D156" s="92" t="s">
        <v>339</v>
      </c>
      <c r="E156" s="86" t="s">
        <v>136</v>
      </c>
      <c r="F156" s="86">
        <v>12</v>
      </c>
      <c r="G156" s="86">
        <v>36</v>
      </c>
      <c r="H156" s="86">
        <v>660</v>
      </c>
      <c r="I156" s="156">
        <f t="shared" si="25"/>
        <v>432</v>
      </c>
      <c r="J156" s="156">
        <f t="shared" si="26"/>
        <v>432</v>
      </c>
      <c r="K156" s="124" t="s">
        <v>216</v>
      </c>
      <c r="L156" s="92" t="s">
        <v>445</v>
      </c>
    </row>
    <row r="157" spans="1:12" ht="15.6">
      <c r="A157" s="92" t="s">
        <v>446</v>
      </c>
      <c r="B157" s="86" t="s">
        <v>136</v>
      </c>
      <c r="C157" s="105" t="s">
        <v>9</v>
      </c>
      <c r="D157" s="105" t="s">
        <v>352</v>
      </c>
      <c r="E157" s="86" t="s">
        <v>136</v>
      </c>
      <c r="F157" s="86">
        <v>12</v>
      </c>
      <c r="G157" s="86">
        <v>36</v>
      </c>
      <c r="H157" s="86">
        <v>660</v>
      </c>
      <c r="I157" s="156">
        <f t="shared" si="25"/>
        <v>432</v>
      </c>
      <c r="J157" s="156">
        <f t="shared" si="26"/>
        <v>432</v>
      </c>
      <c r="K157" s="124" t="s">
        <v>216</v>
      </c>
      <c r="L157" s="92" t="s">
        <v>447</v>
      </c>
    </row>
    <row r="158" spans="1:12" ht="15.6">
      <c r="A158" s="92" t="s">
        <v>448</v>
      </c>
      <c r="B158" s="86" t="s">
        <v>136</v>
      </c>
      <c r="C158" s="105" t="s">
        <v>9</v>
      </c>
      <c r="D158" s="105" t="s">
        <v>365</v>
      </c>
      <c r="E158" s="86" t="s">
        <v>136</v>
      </c>
      <c r="F158" s="86">
        <v>12</v>
      </c>
      <c r="G158" s="86">
        <v>36</v>
      </c>
      <c r="H158" s="86">
        <v>660</v>
      </c>
      <c r="I158" s="156">
        <f t="shared" si="25"/>
        <v>432</v>
      </c>
      <c r="J158" s="156">
        <f t="shared" si="26"/>
        <v>432</v>
      </c>
      <c r="K158" s="124" t="s">
        <v>216</v>
      </c>
      <c r="L158" s="92" t="s">
        <v>449</v>
      </c>
    </row>
    <row r="159" spans="1:12" ht="15.6">
      <c r="A159" s="92" t="s">
        <v>450</v>
      </c>
      <c r="B159" s="86" t="s">
        <v>136</v>
      </c>
      <c r="C159" s="105" t="s">
        <v>9</v>
      </c>
      <c r="D159" s="105" t="s">
        <v>378</v>
      </c>
      <c r="E159" s="86" t="s">
        <v>136</v>
      </c>
      <c r="F159" s="86">
        <v>12</v>
      </c>
      <c r="G159" s="86">
        <v>36</v>
      </c>
      <c r="H159" s="86">
        <v>660</v>
      </c>
      <c r="I159" s="156">
        <f t="shared" ref="I159:I160" si="27">F159*G159</f>
        <v>432</v>
      </c>
      <c r="J159" s="156">
        <f t="shared" ref="J159" si="28">ROUND($I159*$J$3,0)</f>
        <v>432</v>
      </c>
      <c r="K159" s="124" t="s">
        <v>216</v>
      </c>
      <c r="L159" s="92" t="s">
        <v>451</v>
      </c>
    </row>
    <row r="160" spans="1:12" ht="15.6">
      <c r="A160" s="125" t="s">
        <v>452</v>
      </c>
      <c r="B160" s="86" t="s">
        <v>136</v>
      </c>
      <c r="C160" s="108" t="s">
        <v>8</v>
      </c>
      <c r="D160" s="120" t="s">
        <v>312</v>
      </c>
      <c r="E160" s="86" t="s">
        <v>136</v>
      </c>
      <c r="F160" s="101">
        <v>12</v>
      </c>
      <c r="G160" s="101">
        <v>42</v>
      </c>
      <c r="H160" s="121">
        <v>840</v>
      </c>
      <c r="I160" s="156">
        <f t="shared" si="27"/>
        <v>504</v>
      </c>
      <c r="J160" s="156">
        <f t="shared" ref="J160:J165" si="29">ROUND($I160*$I$3,0)</f>
        <v>315</v>
      </c>
      <c r="K160" s="124" t="s">
        <v>216</v>
      </c>
      <c r="L160" s="126" t="s">
        <v>453</v>
      </c>
    </row>
    <row r="161" spans="1:14" ht="15.6">
      <c r="A161" s="125" t="s">
        <v>454</v>
      </c>
      <c r="B161" s="86" t="s">
        <v>136</v>
      </c>
      <c r="C161" s="108" t="s">
        <v>8</v>
      </c>
      <c r="D161" s="120" t="s">
        <v>326</v>
      </c>
      <c r="E161" s="86" t="s">
        <v>136</v>
      </c>
      <c r="F161" s="101">
        <v>12</v>
      </c>
      <c r="G161" s="101">
        <v>42</v>
      </c>
      <c r="H161" s="121">
        <v>840</v>
      </c>
      <c r="I161" s="156">
        <f t="shared" ref="I161:I165" si="30">F161*G161</f>
        <v>504</v>
      </c>
      <c r="J161" s="156">
        <f t="shared" si="29"/>
        <v>315</v>
      </c>
      <c r="K161" s="124" t="s">
        <v>216</v>
      </c>
      <c r="L161" s="126" t="s">
        <v>455</v>
      </c>
    </row>
    <row r="162" spans="1:14" ht="15.6">
      <c r="A162" s="125" t="s">
        <v>456</v>
      </c>
      <c r="B162" s="86" t="s">
        <v>136</v>
      </c>
      <c r="C162" s="108" t="s">
        <v>8</v>
      </c>
      <c r="D162" s="120" t="s">
        <v>339</v>
      </c>
      <c r="E162" s="86" t="s">
        <v>136</v>
      </c>
      <c r="F162" s="101">
        <v>12</v>
      </c>
      <c r="G162" s="101">
        <v>42</v>
      </c>
      <c r="H162" s="121">
        <v>840</v>
      </c>
      <c r="I162" s="156">
        <f t="shared" si="30"/>
        <v>504</v>
      </c>
      <c r="J162" s="156">
        <f t="shared" si="29"/>
        <v>315</v>
      </c>
      <c r="K162" s="124" t="s">
        <v>216</v>
      </c>
      <c r="L162" s="126" t="s">
        <v>457</v>
      </c>
    </row>
    <row r="163" spans="1:14" ht="15.6">
      <c r="A163" s="125" t="s">
        <v>458</v>
      </c>
      <c r="B163" s="86" t="s">
        <v>136</v>
      </c>
      <c r="C163" s="108" t="s">
        <v>8</v>
      </c>
      <c r="D163" s="120" t="s">
        <v>352</v>
      </c>
      <c r="E163" s="86" t="s">
        <v>136</v>
      </c>
      <c r="F163" s="101">
        <v>12</v>
      </c>
      <c r="G163" s="101">
        <v>42</v>
      </c>
      <c r="H163" s="121">
        <v>840</v>
      </c>
      <c r="I163" s="156">
        <f t="shared" si="30"/>
        <v>504</v>
      </c>
      <c r="J163" s="156">
        <f t="shared" si="29"/>
        <v>315</v>
      </c>
      <c r="K163" s="124" t="s">
        <v>216</v>
      </c>
      <c r="L163" s="126" t="s">
        <v>459</v>
      </c>
    </row>
    <row r="164" spans="1:14" ht="15.6">
      <c r="A164" s="125" t="s">
        <v>460</v>
      </c>
      <c r="B164" s="86" t="s">
        <v>136</v>
      </c>
      <c r="C164" s="108" t="s">
        <v>8</v>
      </c>
      <c r="D164" s="120" t="s">
        <v>365</v>
      </c>
      <c r="E164" s="86" t="s">
        <v>136</v>
      </c>
      <c r="F164" s="101">
        <v>12</v>
      </c>
      <c r="G164" s="101">
        <v>42</v>
      </c>
      <c r="H164" s="121">
        <v>840</v>
      </c>
      <c r="I164" s="156">
        <f t="shared" si="30"/>
        <v>504</v>
      </c>
      <c r="J164" s="156">
        <f t="shared" si="29"/>
        <v>315</v>
      </c>
      <c r="K164" s="124" t="s">
        <v>216</v>
      </c>
      <c r="L164" s="126" t="s">
        <v>461</v>
      </c>
    </row>
    <row r="165" spans="1:14" ht="15.6">
      <c r="A165" s="125" t="s">
        <v>462</v>
      </c>
      <c r="B165" s="86" t="s">
        <v>136</v>
      </c>
      <c r="C165" s="108" t="s">
        <v>8</v>
      </c>
      <c r="D165" s="120" t="s">
        <v>378</v>
      </c>
      <c r="E165" s="86" t="s">
        <v>136</v>
      </c>
      <c r="F165" s="101">
        <v>12</v>
      </c>
      <c r="G165" s="101">
        <v>42</v>
      </c>
      <c r="H165" s="121">
        <v>840</v>
      </c>
      <c r="I165" s="156">
        <f t="shared" si="30"/>
        <v>504</v>
      </c>
      <c r="J165" s="156">
        <f t="shared" si="29"/>
        <v>315</v>
      </c>
      <c r="K165" s="124" t="s">
        <v>216</v>
      </c>
      <c r="L165" s="126" t="s">
        <v>463</v>
      </c>
    </row>
    <row r="166" spans="1:14" s="85" customFormat="1" ht="26.25" customHeight="1">
      <c r="A166" s="279" t="s">
        <v>464</v>
      </c>
      <c r="B166" s="280"/>
      <c r="C166" s="280"/>
      <c r="D166" s="280"/>
      <c r="E166" s="280"/>
      <c r="F166" s="280"/>
      <c r="G166" s="280"/>
      <c r="H166" s="280"/>
      <c r="I166" s="280"/>
      <c r="J166" s="280"/>
      <c r="K166" s="280"/>
      <c r="L166" s="281"/>
    </row>
    <row r="167" spans="1:14" ht="15.6">
      <c r="A167" s="92" t="s">
        <v>465</v>
      </c>
      <c r="B167" s="86" t="s">
        <v>136</v>
      </c>
      <c r="C167" s="87" t="s">
        <v>7</v>
      </c>
      <c r="D167" s="92" t="s">
        <v>352</v>
      </c>
      <c r="E167" s="86" t="s">
        <v>136</v>
      </c>
      <c r="F167" s="86">
        <v>12</v>
      </c>
      <c r="G167" s="86">
        <v>40</v>
      </c>
      <c r="H167" s="88">
        <v>1152</v>
      </c>
      <c r="I167" s="156">
        <f t="shared" ref="I167:I169" si="31">F167*G167</f>
        <v>480</v>
      </c>
      <c r="J167" s="156">
        <f t="shared" ref="J167:J169" si="32">ROUND($I167*$H$3,0)</f>
        <v>220</v>
      </c>
      <c r="K167" s="92" t="s">
        <v>232</v>
      </c>
      <c r="L167" s="92" t="s">
        <v>466</v>
      </c>
    </row>
    <row r="168" spans="1:14" s="85" customFormat="1" ht="15.6">
      <c r="A168" s="92" t="s">
        <v>467</v>
      </c>
      <c r="B168" s="86" t="s">
        <v>136</v>
      </c>
      <c r="C168" s="87" t="s">
        <v>7</v>
      </c>
      <c r="D168" s="92" t="s">
        <v>352</v>
      </c>
      <c r="E168" s="86" t="s">
        <v>136</v>
      </c>
      <c r="F168" s="86">
        <v>16</v>
      </c>
      <c r="G168" s="86">
        <v>40</v>
      </c>
      <c r="H168" s="88">
        <v>1536</v>
      </c>
      <c r="I168" s="156">
        <f t="shared" si="31"/>
        <v>640</v>
      </c>
      <c r="J168" s="156">
        <f t="shared" si="32"/>
        <v>293</v>
      </c>
      <c r="K168" s="92" t="s">
        <v>232</v>
      </c>
      <c r="L168" s="92" t="s">
        <v>468</v>
      </c>
      <c r="N168" s="89"/>
    </row>
    <row r="169" spans="1:14" s="84" customFormat="1" ht="15.6">
      <c r="A169" s="92" t="s">
        <v>469</v>
      </c>
      <c r="B169" s="86" t="s">
        <v>136</v>
      </c>
      <c r="C169" s="87" t="s">
        <v>7</v>
      </c>
      <c r="D169" s="92" t="s">
        <v>352</v>
      </c>
      <c r="E169" s="86" t="s">
        <v>136</v>
      </c>
      <c r="F169" s="86">
        <v>20</v>
      </c>
      <c r="G169" s="86">
        <v>40</v>
      </c>
      <c r="H169" s="88">
        <v>1920</v>
      </c>
      <c r="I169" s="156">
        <f t="shared" si="31"/>
        <v>800</v>
      </c>
      <c r="J169" s="156">
        <f t="shared" si="32"/>
        <v>367</v>
      </c>
      <c r="K169" s="92" t="s">
        <v>232</v>
      </c>
      <c r="L169" s="92" t="s">
        <v>470</v>
      </c>
      <c r="N169" s="89"/>
    </row>
    <row r="170" spans="1:14" ht="46.5" customHeight="1">
      <c r="A170" s="276" t="s">
        <v>471</v>
      </c>
      <c r="B170" s="277"/>
      <c r="C170" s="277"/>
      <c r="D170" s="277"/>
      <c r="E170" s="277"/>
      <c r="F170" s="277"/>
      <c r="G170" s="277"/>
      <c r="H170" s="277"/>
      <c r="I170" s="277"/>
      <c r="J170" s="277"/>
      <c r="K170" s="277"/>
      <c r="L170" s="278"/>
    </row>
    <row r="171" spans="1:14" ht="36">
      <c r="A171" s="25" t="s">
        <v>127</v>
      </c>
      <c r="B171" s="25"/>
      <c r="C171" s="25" t="s">
        <v>307</v>
      </c>
      <c r="D171" s="25" t="s">
        <v>128</v>
      </c>
      <c r="E171" s="25"/>
      <c r="F171" s="25" t="s">
        <v>129</v>
      </c>
      <c r="G171" s="25" t="s">
        <v>130</v>
      </c>
      <c r="H171" s="25" t="s">
        <v>131</v>
      </c>
      <c r="I171" s="25" t="s">
        <v>308</v>
      </c>
      <c r="J171" s="25" t="s">
        <v>309</v>
      </c>
      <c r="K171" s="25" t="s">
        <v>132</v>
      </c>
      <c r="L171" s="25" t="s">
        <v>133</v>
      </c>
    </row>
    <row r="172" spans="1:14" ht="26.25" customHeight="1">
      <c r="A172" s="279" t="s">
        <v>472</v>
      </c>
      <c r="B172" s="280"/>
      <c r="C172" s="280"/>
      <c r="D172" s="280"/>
      <c r="E172" s="280"/>
      <c r="F172" s="280"/>
      <c r="G172" s="280"/>
      <c r="H172" s="280"/>
      <c r="I172" s="280"/>
      <c r="J172" s="280"/>
      <c r="K172" s="280"/>
      <c r="L172" s="281"/>
    </row>
    <row r="173" spans="1:14" ht="15.6">
      <c r="A173" s="127" t="s">
        <v>473</v>
      </c>
      <c r="B173" s="127" t="s">
        <v>474</v>
      </c>
      <c r="C173" s="91" t="s">
        <v>6</v>
      </c>
      <c r="D173" s="127" t="s">
        <v>475</v>
      </c>
      <c r="E173" s="127" t="s">
        <v>474</v>
      </c>
      <c r="F173" s="87">
        <v>12</v>
      </c>
      <c r="G173" s="87">
        <v>64</v>
      </c>
      <c r="H173" s="88">
        <v>1592</v>
      </c>
      <c r="I173" s="156">
        <f t="shared" ref="I173:I197" si="33">F173*G173</f>
        <v>768</v>
      </c>
      <c r="J173" s="156">
        <f t="shared" ref="J173:J197" si="34">ROUND($I173*$H$3,0)</f>
        <v>352</v>
      </c>
      <c r="K173" s="92" t="s">
        <v>315</v>
      </c>
      <c r="L173" s="92" t="s">
        <v>476</v>
      </c>
    </row>
    <row r="174" spans="1:14" s="84" customFormat="1" ht="15.6">
      <c r="A174" s="127" t="s">
        <v>477</v>
      </c>
      <c r="B174" s="127" t="s">
        <v>474</v>
      </c>
      <c r="C174" s="91" t="s">
        <v>6</v>
      </c>
      <c r="D174" s="127" t="s">
        <v>475</v>
      </c>
      <c r="E174" s="127" t="s">
        <v>474</v>
      </c>
      <c r="F174" s="87">
        <v>16</v>
      </c>
      <c r="G174" s="87">
        <v>64</v>
      </c>
      <c r="H174" s="88">
        <v>2114</v>
      </c>
      <c r="I174" s="156">
        <f t="shared" si="33"/>
        <v>1024</v>
      </c>
      <c r="J174" s="156">
        <f t="shared" si="34"/>
        <v>469</v>
      </c>
      <c r="K174" s="92" t="s">
        <v>315</v>
      </c>
      <c r="L174" s="92" t="s">
        <v>478</v>
      </c>
      <c r="N174" s="89"/>
    </row>
    <row r="175" spans="1:14" ht="15.6">
      <c r="A175" s="127" t="s">
        <v>479</v>
      </c>
      <c r="B175" s="127" t="s">
        <v>474</v>
      </c>
      <c r="C175" s="91" t="s">
        <v>6</v>
      </c>
      <c r="D175" s="127" t="s">
        <v>475</v>
      </c>
      <c r="E175" s="127" t="s">
        <v>474</v>
      </c>
      <c r="F175" s="87">
        <v>20</v>
      </c>
      <c r="G175" s="87">
        <v>64</v>
      </c>
      <c r="H175" s="88">
        <v>2636</v>
      </c>
      <c r="I175" s="156">
        <f t="shared" si="33"/>
        <v>1280</v>
      </c>
      <c r="J175" s="156">
        <f t="shared" si="34"/>
        <v>587</v>
      </c>
      <c r="K175" s="92" t="s">
        <v>315</v>
      </c>
      <c r="L175" s="92" t="s">
        <v>480</v>
      </c>
    </row>
    <row r="176" spans="1:14" s="85" customFormat="1" ht="15.6">
      <c r="A176" s="127" t="s">
        <v>481</v>
      </c>
      <c r="B176" s="127" t="s">
        <v>474</v>
      </c>
      <c r="C176" s="91" t="s">
        <v>6</v>
      </c>
      <c r="D176" s="127" t="s">
        <v>482</v>
      </c>
      <c r="E176" s="127" t="s">
        <v>474</v>
      </c>
      <c r="F176" s="87">
        <v>12</v>
      </c>
      <c r="G176" s="87">
        <v>64</v>
      </c>
      <c r="H176" s="88">
        <v>1592</v>
      </c>
      <c r="I176" s="156">
        <f t="shared" si="33"/>
        <v>768</v>
      </c>
      <c r="J176" s="156">
        <f t="shared" si="34"/>
        <v>352</v>
      </c>
      <c r="K176" s="92" t="s">
        <v>315</v>
      </c>
      <c r="L176" s="92" t="s">
        <v>483</v>
      </c>
      <c r="N176" s="89"/>
    </row>
    <row r="177" spans="1:14" ht="15.6">
      <c r="A177" s="127" t="s">
        <v>484</v>
      </c>
      <c r="B177" s="127" t="s">
        <v>474</v>
      </c>
      <c r="C177" s="91" t="s">
        <v>6</v>
      </c>
      <c r="D177" s="127" t="s">
        <v>482</v>
      </c>
      <c r="E177" s="127" t="s">
        <v>474</v>
      </c>
      <c r="F177" s="87">
        <v>16</v>
      </c>
      <c r="G177" s="87">
        <v>64</v>
      </c>
      <c r="H177" s="88">
        <v>2114</v>
      </c>
      <c r="I177" s="156">
        <f t="shared" si="33"/>
        <v>1024</v>
      </c>
      <c r="J177" s="156">
        <f t="shared" si="34"/>
        <v>469</v>
      </c>
      <c r="K177" s="92" t="s">
        <v>315</v>
      </c>
      <c r="L177" s="92" t="s">
        <v>485</v>
      </c>
    </row>
    <row r="178" spans="1:14" s="85" customFormat="1" ht="15.6">
      <c r="A178" s="127" t="s">
        <v>486</v>
      </c>
      <c r="B178" s="127" t="s">
        <v>474</v>
      </c>
      <c r="C178" s="91" t="s">
        <v>6</v>
      </c>
      <c r="D178" s="127" t="s">
        <v>482</v>
      </c>
      <c r="E178" s="127" t="s">
        <v>474</v>
      </c>
      <c r="F178" s="87">
        <v>20</v>
      </c>
      <c r="G178" s="87">
        <v>64</v>
      </c>
      <c r="H178" s="88">
        <v>2636</v>
      </c>
      <c r="I178" s="156">
        <f t="shared" si="33"/>
        <v>1280</v>
      </c>
      <c r="J178" s="156">
        <f t="shared" si="34"/>
        <v>587</v>
      </c>
      <c r="K178" s="92" t="s">
        <v>315</v>
      </c>
      <c r="L178" s="92" t="s">
        <v>487</v>
      </c>
      <c r="N178" s="89"/>
    </row>
    <row r="179" spans="1:14" s="85" customFormat="1" ht="15.6">
      <c r="A179" s="105" t="s">
        <v>488</v>
      </c>
      <c r="B179" s="127" t="s">
        <v>474</v>
      </c>
      <c r="C179" s="91" t="s">
        <v>6</v>
      </c>
      <c r="D179" s="105" t="s">
        <v>489</v>
      </c>
      <c r="E179" s="127" t="s">
        <v>474</v>
      </c>
      <c r="F179" s="87">
        <v>12</v>
      </c>
      <c r="G179" s="87">
        <v>64</v>
      </c>
      <c r="H179" s="88">
        <v>1592</v>
      </c>
      <c r="I179" s="156">
        <f t="shared" si="33"/>
        <v>768</v>
      </c>
      <c r="J179" s="156">
        <f t="shared" si="34"/>
        <v>352</v>
      </c>
      <c r="K179" s="92" t="s">
        <v>232</v>
      </c>
      <c r="L179" s="92" t="s">
        <v>490</v>
      </c>
      <c r="N179" s="89"/>
    </row>
    <row r="180" spans="1:14" s="85" customFormat="1" ht="15.6">
      <c r="A180" s="105" t="s">
        <v>491</v>
      </c>
      <c r="B180" s="127" t="s">
        <v>474</v>
      </c>
      <c r="C180" s="91" t="s">
        <v>6</v>
      </c>
      <c r="D180" s="105" t="s">
        <v>489</v>
      </c>
      <c r="E180" s="127" t="s">
        <v>474</v>
      </c>
      <c r="F180" s="87">
        <v>16</v>
      </c>
      <c r="G180" s="87">
        <v>64</v>
      </c>
      <c r="H180" s="88">
        <v>2114</v>
      </c>
      <c r="I180" s="156">
        <f t="shared" si="33"/>
        <v>1024</v>
      </c>
      <c r="J180" s="156">
        <f t="shared" si="34"/>
        <v>469</v>
      </c>
      <c r="K180" s="92" t="s">
        <v>232</v>
      </c>
      <c r="L180" s="92" t="s">
        <v>492</v>
      </c>
      <c r="N180" s="89"/>
    </row>
    <row r="181" spans="1:14" s="85" customFormat="1" ht="15.6">
      <c r="A181" s="105" t="s">
        <v>493</v>
      </c>
      <c r="B181" s="127" t="s">
        <v>474</v>
      </c>
      <c r="C181" s="91" t="s">
        <v>6</v>
      </c>
      <c r="D181" s="105" t="s">
        <v>489</v>
      </c>
      <c r="E181" s="127" t="s">
        <v>474</v>
      </c>
      <c r="F181" s="87">
        <v>20</v>
      </c>
      <c r="G181" s="87">
        <v>64</v>
      </c>
      <c r="H181" s="88">
        <v>2636</v>
      </c>
      <c r="I181" s="156">
        <f t="shared" si="33"/>
        <v>1280</v>
      </c>
      <c r="J181" s="156">
        <f t="shared" si="34"/>
        <v>587</v>
      </c>
      <c r="K181" s="92" t="s">
        <v>232</v>
      </c>
      <c r="L181" s="92" t="s">
        <v>494</v>
      </c>
      <c r="N181" s="89"/>
    </row>
    <row r="182" spans="1:14" s="85" customFormat="1" ht="15.6">
      <c r="A182" s="105" t="s">
        <v>495</v>
      </c>
      <c r="B182" s="127" t="s">
        <v>474</v>
      </c>
      <c r="C182" s="91" t="s">
        <v>6</v>
      </c>
      <c r="D182" s="105" t="s">
        <v>496</v>
      </c>
      <c r="E182" s="127" t="s">
        <v>474</v>
      </c>
      <c r="F182" s="87">
        <v>12</v>
      </c>
      <c r="G182" s="87">
        <v>64</v>
      </c>
      <c r="H182" s="88">
        <v>1592</v>
      </c>
      <c r="I182" s="156">
        <f t="shared" si="33"/>
        <v>768</v>
      </c>
      <c r="J182" s="156">
        <f t="shared" si="34"/>
        <v>352</v>
      </c>
      <c r="K182" s="92" t="s">
        <v>315</v>
      </c>
      <c r="L182" s="92" t="s">
        <v>497</v>
      </c>
      <c r="N182" s="89"/>
    </row>
    <row r="183" spans="1:14" s="85" customFormat="1" ht="15.6">
      <c r="A183" s="105" t="s">
        <v>498</v>
      </c>
      <c r="B183" s="127" t="s">
        <v>474</v>
      </c>
      <c r="C183" s="91" t="s">
        <v>6</v>
      </c>
      <c r="D183" s="105" t="s">
        <v>496</v>
      </c>
      <c r="E183" s="127" t="s">
        <v>474</v>
      </c>
      <c r="F183" s="87">
        <v>16</v>
      </c>
      <c r="G183" s="87">
        <v>64</v>
      </c>
      <c r="H183" s="88">
        <v>2114</v>
      </c>
      <c r="I183" s="156">
        <f t="shared" si="33"/>
        <v>1024</v>
      </c>
      <c r="J183" s="156">
        <f t="shared" si="34"/>
        <v>469</v>
      </c>
      <c r="K183" s="92" t="s">
        <v>315</v>
      </c>
      <c r="L183" s="92" t="s">
        <v>499</v>
      </c>
      <c r="N183" s="89"/>
    </row>
    <row r="184" spans="1:14" s="85" customFormat="1" ht="15.6">
      <c r="A184" s="105" t="s">
        <v>500</v>
      </c>
      <c r="B184" s="127" t="s">
        <v>474</v>
      </c>
      <c r="C184" s="91" t="s">
        <v>6</v>
      </c>
      <c r="D184" s="105" t="s">
        <v>496</v>
      </c>
      <c r="E184" s="127" t="s">
        <v>474</v>
      </c>
      <c r="F184" s="87">
        <v>20</v>
      </c>
      <c r="G184" s="87">
        <v>64</v>
      </c>
      <c r="H184" s="88">
        <v>2636</v>
      </c>
      <c r="I184" s="156">
        <f t="shared" si="33"/>
        <v>1280</v>
      </c>
      <c r="J184" s="156">
        <f t="shared" si="34"/>
        <v>587</v>
      </c>
      <c r="K184" s="92" t="s">
        <v>315</v>
      </c>
      <c r="L184" s="92" t="s">
        <v>501</v>
      </c>
      <c r="N184" s="89"/>
    </row>
    <row r="185" spans="1:14" s="85" customFormat="1" ht="15.6">
      <c r="A185" s="105" t="s">
        <v>502</v>
      </c>
      <c r="B185" s="127" t="s">
        <v>474</v>
      </c>
      <c r="C185" s="91" t="s">
        <v>6</v>
      </c>
      <c r="D185" s="105" t="s">
        <v>503</v>
      </c>
      <c r="E185" s="127" t="s">
        <v>474</v>
      </c>
      <c r="F185" s="87">
        <v>12</v>
      </c>
      <c r="G185" s="87">
        <v>64</v>
      </c>
      <c r="H185" s="88">
        <v>1592</v>
      </c>
      <c r="I185" s="156">
        <f t="shared" si="33"/>
        <v>768</v>
      </c>
      <c r="J185" s="156">
        <f t="shared" si="34"/>
        <v>352</v>
      </c>
      <c r="K185" s="92" t="s">
        <v>315</v>
      </c>
      <c r="L185" s="92" t="s">
        <v>504</v>
      </c>
      <c r="N185" s="89"/>
    </row>
    <row r="186" spans="1:14" s="85" customFormat="1" ht="15.6">
      <c r="A186" s="105" t="s">
        <v>505</v>
      </c>
      <c r="B186" s="127" t="s">
        <v>474</v>
      </c>
      <c r="C186" s="91" t="s">
        <v>6</v>
      </c>
      <c r="D186" s="105" t="s">
        <v>503</v>
      </c>
      <c r="E186" s="127" t="s">
        <v>474</v>
      </c>
      <c r="F186" s="87">
        <v>16</v>
      </c>
      <c r="G186" s="87">
        <v>64</v>
      </c>
      <c r="H186" s="88">
        <v>2114</v>
      </c>
      <c r="I186" s="156">
        <f t="shared" si="33"/>
        <v>1024</v>
      </c>
      <c r="J186" s="156">
        <f t="shared" si="34"/>
        <v>469</v>
      </c>
      <c r="K186" s="92" t="s">
        <v>315</v>
      </c>
      <c r="L186" s="92" t="s">
        <v>506</v>
      </c>
      <c r="N186" s="89"/>
    </row>
    <row r="187" spans="1:14" s="85" customFormat="1" ht="15.6">
      <c r="A187" s="105" t="s">
        <v>507</v>
      </c>
      <c r="B187" s="127" t="s">
        <v>474</v>
      </c>
      <c r="C187" s="91" t="s">
        <v>6</v>
      </c>
      <c r="D187" s="105" t="s">
        <v>503</v>
      </c>
      <c r="E187" s="127" t="s">
        <v>474</v>
      </c>
      <c r="F187" s="87">
        <v>20</v>
      </c>
      <c r="G187" s="87">
        <v>64</v>
      </c>
      <c r="H187" s="88">
        <v>2636</v>
      </c>
      <c r="I187" s="156">
        <f t="shared" si="33"/>
        <v>1280</v>
      </c>
      <c r="J187" s="156">
        <f t="shared" si="34"/>
        <v>587</v>
      </c>
      <c r="K187" s="92" t="s">
        <v>315</v>
      </c>
      <c r="L187" s="92" t="s">
        <v>508</v>
      </c>
      <c r="N187" s="89"/>
    </row>
    <row r="188" spans="1:14" s="85" customFormat="1" ht="15.6">
      <c r="A188" s="105" t="s">
        <v>509</v>
      </c>
      <c r="B188" s="127" t="s">
        <v>474</v>
      </c>
      <c r="C188" s="87" t="s">
        <v>7</v>
      </c>
      <c r="D188" s="105" t="s">
        <v>475</v>
      </c>
      <c r="E188" s="127" t="s">
        <v>474</v>
      </c>
      <c r="F188" s="87">
        <v>16</v>
      </c>
      <c r="G188" s="87">
        <v>64</v>
      </c>
      <c r="H188" s="88">
        <v>2216</v>
      </c>
      <c r="I188" s="156">
        <f t="shared" si="33"/>
        <v>1024</v>
      </c>
      <c r="J188" s="156">
        <f t="shared" si="34"/>
        <v>469</v>
      </c>
      <c r="K188" s="92" t="s">
        <v>315</v>
      </c>
      <c r="L188" s="92" t="s">
        <v>510</v>
      </c>
      <c r="N188" s="89"/>
    </row>
    <row r="189" spans="1:14" s="85" customFormat="1" ht="15.6">
      <c r="A189" s="105" t="s">
        <v>511</v>
      </c>
      <c r="B189" s="127" t="s">
        <v>474</v>
      </c>
      <c r="C189" s="87" t="s">
        <v>7</v>
      </c>
      <c r="D189" s="105" t="s">
        <v>475</v>
      </c>
      <c r="E189" s="127" t="s">
        <v>474</v>
      </c>
      <c r="F189" s="87">
        <v>20</v>
      </c>
      <c r="G189" s="87">
        <v>64</v>
      </c>
      <c r="H189" s="88">
        <v>2764</v>
      </c>
      <c r="I189" s="156">
        <f t="shared" si="33"/>
        <v>1280</v>
      </c>
      <c r="J189" s="156">
        <f t="shared" si="34"/>
        <v>587</v>
      </c>
      <c r="K189" s="92" t="s">
        <v>315</v>
      </c>
      <c r="L189" s="92" t="s">
        <v>512</v>
      </c>
      <c r="N189" s="89"/>
    </row>
    <row r="190" spans="1:14" s="85" customFormat="1" ht="15.6">
      <c r="A190" s="105" t="s">
        <v>513</v>
      </c>
      <c r="B190" s="127" t="s">
        <v>474</v>
      </c>
      <c r="C190" s="87" t="s">
        <v>7</v>
      </c>
      <c r="D190" s="105" t="s">
        <v>482</v>
      </c>
      <c r="E190" s="127" t="s">
        <v>474</v>
      </c>
      <c r="F190" s="87">
        <v>16</v>
      </c>
      <c r="G190" s="87">
        <v>64</v>
      </c>
      <c r="H190" s="88">
        <v>2216</v>
      </c>
      <c r="I190" s="156">
        <f t="shared" si="33"/>
        <v>1024</v>
      </c>
      <c r="J190" s="156">
        <f t="shared" si="34"/>
        <v>469</v>
      </c>
      <c r="K190" s="92" t="s">
        <v>315</v>
      </c>
      <c r="L190" s="92" t="s">
        <v>514</v>
      </c>
      <c r="N190" s="89"/>
    </row>
    <row r="191" spans="1:14" s="85" customFormat="1" ht="15.6">
      <c r="A191" s="105" t="s">
        <v>515</v>
      </c>
      <c r="B191" s="127" t="s">
        <v>474</v>
      </c>
      <c r="C191" s="87" t="s">
        <v>7</v>
      </c>
      <c r="D191" s="105" t="s">
        <v>482</v>
      </c>
      <c r="E191" s="127" t="s">
        <v>474</v>
      </c>
      <c r="F191" s="87">
        <v>20</v>
      </c>
      <c r="G191" s="87">
        <v>64</v>
      </c>
      <c r="H191" s="88">
        <v>2764</v>
      </c>
      <c r="I191" s="156">
        <f t="shared" si="33"/>
        <v>1280</v>
      </c>
      <c r="J191" s="156">
        <f t="shared" si="34"/>
        <v>587</v>
      </c>
      <c r="K191" s="92" t="s">
        <v>315</v>
      </c>
      <c r="L191" s="92" t="s">
        <v>516</v>
      </c>
      <c r="N191" s="89"/>
    </row>
    <row r="192" spans="1:14" s="85" customFormat="1" ht="15.6">
      <c r="A192" s="105" t="s">
        <v>517</v>
      </c>
      <c r="B192" s="127" t="s">
        <v>474</v>
      </c>
      <c r="C192" s="87" t="s">
        <v>7</v>
      </c>
      <c r="D192" s="105" t="s">
        <v>489</v>
      </c>
      <c r="E192" s="127" t="s">
        <v>474</v>
      </c>
      <c r="F192" s="87">
        <v>16</v>
      </c>
      <c r="G192" s="87">
        <v>64</v>
      </c>
      <c r="H192" s="88">
        <v>2216</v>
      </c>
      <c r="I192" s="156">
        <f t="shared" si="33"/>
        <v>1024</v>
      </c>
      <c r="J192" s="156">
        <f t="shared" si="34"/>
        <v>469</v>
      </c>
      <c r="K192" s="92" t="s">
        <v>232</v>
      </c>
      <c r="L192" s="92" t="s">
        <v>518</v>
      </c>
      <c r="N192" s="89"/>
    </row>
    <row r="193" spans="1:14" ht="15.6">
      <c r="A193" s="105" t="s">
        <v>519</v>
      </c>
      <c r="B193" s="127" t="s">
        <v>474</v>
      </c>
      <c r="C193" s="87" t="s">
        <v>7</v>
      </c>
      <c r="D193" s="105" t="s">
        <v>489</v>
      </c>
      <c r="E193" s="127" t="s">
        <v>474</v>
      </c>
      <c r="F193" s="87">
        <v>20</v>
      </c>
      <c r="G193" s="87">
        <v>64</v>
      </c>
      <c r="H193" s="88">
        <v>2764</v>
      </c>
      <c r="I193" s="156">
        <f t="shared" si="33"/>
        <v>1280</v>
      </c>
      <c r="J193" s="156">
        <f t="shared" si="34"/>
        <v>587</v>
      </c>
      <c r="K193" s="92" t="s">
        <v>232</v>
      </c>
      <c r="L193" s="92" t="s">
        <v>520</v>
      </c>
    </row>
    <row r="194" spans="1:14" s="85" customFormat="1" ht="15.6">
      <c r="A194" s="105" t="s">
        <v>521</v>
      </c>
      <c r="B194" s="127" t="s">
        <v>474</v>
      </c>
      <c r="C194" s="87" t="s">
        <v>7</v>
      </c>
      <c r="D194" s="105" t="s">
        <v>496</v>
      </c>
      <c r="E194" s="127" t="s">
        <v>474</v>
      </c>
      <c r="F194" s="87">
        <v>16</v>
      </c>
      <c r="G194" s="87">
        <v>64</v>
      </c>
      <c r="H194" s="88">
        <v>2216</v>
      </c>
      <c r="I194" s="156">
        <f t="shared" si="33"/>
        <v>1024</v>
      </c>
      <c r="J194" s="156">
        <f t="shared" si="34"/>
        <v>469</v>
      </c>
      <c r="K194" s="92" t="s">
        <v>315</v>
      </c>
      <c r="L194" s="92" t="s">
        <v>522</v>
      </c>
      <c r="N194" s="89"/>
    </row>
    <row r="195" spans="1:14" ht="15.6">
      <c r="A195" s="105" t="s">
        <v>523</v>
      </c>
      <c r="B195" s="127" t="s">
        <v>474</v>
      </c>
      <c r="C195" s="87" t="s">
        <v>7</v>
      </c>
      <c r="D195" s="105" t="s">
        <v>496</v>
      </c>
      <c r="E195" s="127" t="s">
        <v>474</v>
      </c>
      <c r="F195" s="87">
        <v>20</v>
      </c>
      <c r="G195" s="87">
        <v>64</v>
      </c>
      <c r="H195" s="88">
        <v>2764</v>
      </c>
      <c r="I195" s="156">
        <f t="shared" si="33"/>
        <v>1280</v>
      </c>
      <c r="J195" s="156">
        <f t="shared" si="34"/>
        <v>587</v>
      </c>
      <c r="K195" s="92" t="s">
        <v>315</v>
      </c>
      <c r="L195" s="92" t="s">
        <v>524</v>
      </c>
    </row>
    <row r="196" spans="1:14" s="85" customFormat="1" ht="15.6">
      <c r="A196" s="105" t="s">
        <v>525</v>
      </c>
      <c r="B196" s="127" t="s">
        <v>474</v>
      </c>
      <c r="C196" s="87" t="s">
        <v>7</v>
      </c>
      <c r="D196" s="105" t="s">
        <v>503</v>
      </c>
      <c r="E196" s="127" t="s">
        <v>474</v>
      </c>
      <c r="F196" s="87">
        <v>16</v>
      </c>
      <c r="G196" s="87">
        <v>64</v>
      </c>
      <c r="H196" s="88">
        <v>2216</v>
      </c>
      <c r="I196" s="156">
        <f t="shared" si="33"/>
        <v>1024</v>
      </c>
      <c r="J196" s="156">
        <f t="shared" si="34"/>
        <v>469</v>
      </c>
      <c r="K196" s="92" t="s">
        <v>315</v>
      </c>
      <c r="L196" s="92" t="s">
        <v>526</v>
      </c>
      <c r="N196" s="89"/>
    </row>
    <row r="197" spans="1:14" ht="15.6">
      <c r="A197" s="105" t="s">
        <v>527</v>
      </c>
      <c r="B197" s="127" t="s">
        <v>474</v>
      </c>
      <c r="C197" s="87" t="s">
        <v>7</v>
      </c>
      <c r="D197" s="105" t="s">
        <v>503</v>
      </c>
      <c r="E197" s="127" t="s">
        <v>474</v>
      </c>
      <c r="F197" s="87">
        <v>20</v>
      </c>
      <c r="G197" s="87">
        <v>64</v>
      </c>
      <c r="H197" s="88">
        <v>2764</v>
      </c>
      <c r="I197" s="156">
        <f t="shared" si="33"/>
        <v>1280</v>
      </c>
      <c r="J197" s="156">
        <f t="shared" si="34"/>
        <v>587</v>
      </c>
      <c r="K197" s="92" t="s">
        <v>315</v>
      </c>
      <c r="L197" s="92" t="s">
        <v>528</v>
      </c>
    </row>
    <row r="198" spans="1:14" s="84" customFormat="1" ht="21" customHeight="1">
      <c r="A198" s="282" t="s">
        <v>207</v>
      </c>
      <c r="B198" s="283"/>
      <c r="C198" s="283"/>
      <c r="D198" s="283"/>
      <c r="E198" s="283"/>
      <c r="F198" s="283"/>
      <c r="G198" s="283"/>
      <c r="H198" s="283"/>
      <c r="I198" s="283"/>
      <c r="J198" s="283"/>
      <c r="K198" s="283"/>
      <c r="L198" s="284"/>
    </row>
    <row r="199" spans="1:14" ht="15.6">
      <c r="A199" s="105" t="s">
        <v>529</v>
      </c>
      <c r="B199" s="127" t="s">
        <v>474</v>
      </c>
      <c r="C199" s="105" t="s">
        <v>9</v>
      </c>
      <c r="D199" s="105" t="s">
        <v>475</v>
      </c>
      <c r="E199" s="127" t="s">
        <v>474</v>
      </c>
      <c r="F199" s="87">
        <v>12</v>
      </c>
      <c r="G199" s="87">
        <v>30</v>
      </c>
      <c r="H199" s="88">
        <v>1347</v>
      </c>
      <c r="I199" s="156">
        <f t="shared" ref="I199:I202" si="35">F199*G199</f>
        <v>360</v>
      </c>
      <c r="J199" s="156">
        <f t="shared" ref="J199:J202" si="36">ROUND($I199*$J$3,0)</f>
        <v>360</v>
      </c>
      <c r="K199" s="92" t="s">
        <v>315</v>
      </c>
      <c r="L199" s="92" t="s">
        <v>530</v>
      </c>
    </row>
    <row r="200" spans="1:14" s="85" customFormat="1" ht="15.6">
      <c r="A200" s="105" t="s">
        <v>531</v>
      </c>
      <c r="B200" s="127" t="s">
        <v>474</v>
      </c>
      <c r="C200" s="105" t="s">
        <v>9</v>
      </c>
      <c r="D200" s="105" t="s">
        <v>482</v>
      </c>
      <c r="E200" s="127" t="s">
        <v>474</v>
      </c>
      <c r="F200" s="87">
        <v>12</v>
      </c>
      <c r="G200" s="87">
        <v>30</v>
      </c>
      <c r="H200" s="88">
        <v>1347</v>
      </c>
      <c r="I200" s="156">
        <f t="shared" si="35"/>
        <v>360</v>
      </c>
      <c r="J200" s="156">
        <f t="shared" si="36"/>
        <v>360</v>
      </c>
      <c r="K200" s="92" t="s">
        <v>315</v>
      </c>
      <c r="L200" s="92" t="s">
        <v>532</v>
      </c>
      <c r="N200" s="89"/>
    </row>
    <row r="201" spans="1:14" s="85" customFormat="1" ht="15.6">
      <c r="A201" s="105" t="s">
        <v>533</v>
      </c>
      <c r="B201" s="127" t="s">
        <v>474</v>
      </c>
      <c r="C201" s="105" t="s">
        <v>9</v>
      </c>
      <c r="D201" s="105" t="s">
        <v>489</v>
      </c>
      <c r="E201" s="127" t="s">
        <v>474</v>
      </c>
      <c r="F201" s="87">
        <v>12</v>
      </c>
      <c r="G201" s="87">
        <v>30</v>
      </c>
      <c r="H201" s="88">
        <v>1347</v>
      </c>
      <c r="I201" s="156">
        <f t="shared" si="35"/>
        <v>360</v>
      </c>
      <c r="J201" s="156">
        <f t="shared" si="36"/>
        <v>360</v>
      </c>
      <c r="K201" s="92" t="s">
        <v>232</v>
      </c>
      <c r="L201" s="92" t="s">
        <v>534</v>
      </c>
      <c r="N201" s="89"/>
    </row>
    <row r="202" spans="1:14" s="85" customFormat="1" ht="15.6">
      <c r="A202" s="105" t="s">
        <v>535</v>
      </c>
      <c r="B202" s="127" t="s">
        <v>474</v>
      </c>
      <c r="C202" s="105" t="s">
        <v>9</v>
      </c>
      <c r="D202" s="105" t="s">
        <v>496</v>
      </c>
      <c r="E202" s="127" t="s">
        <v>474</v>
      </c>
      <c r="F202" s="87">
        <v>12</v>
      </c>
      <c r="G202" s="87">
        <v>30</v>
      </c>
      <c r="H202" s="88">
        <v>1347</v>
      </c>
      <c r="I202" s="156">
        <f t="shared" si="35"/>
        <v>360</v>
      </c>
      <c r="J202" s="156">
        <f t="shared" si="36"/>
        <v>360</v>
      </c>
      <c r="K202" s="92" t="s">
        <v>315</v>
      </c>
      <c r="L202" s="92" t="s">
        <v>536</v>
      </c>
      <c r="N202" s="89"/>
    </row>
    <row r="203" spans="1:14" s="85" customFormat="1" ht="15.6">
      <c r="A203" s="105" t="s">
        <v>537</v>
      </c>
      <c r="B203" s="127" t="s">
        <v>474</v>
      </c>
      <c r="C203" s="105" t="s">
        <v>9</v>
      </c>
      <c r="D203" s="105" t="s">
        <v>503</v>
      </c>
      <c r="E203" s="127" t="s">
        <v>474</v>
      </c>
      <c r="F203" s="87">
        <v>12</v>
      </c>
      <c r="G203" s="87">
        <v>30</v>
      </c>
      <c r="H203" s="88">
        <v>1347</v>
      </c>
      <c r="I203" s="156">
        <f t="shared" ref="I203:I204" si="37">F203*G203</f>
        <v>360</v>
      </c>
      <c r="J203" s="156">
        <f t="shared" ref="J203" si="38">ROUND($I203*$J$3,0)</f>
        <v>360</v>
      </c>
      <c r="K203" s="92" t="s">
        <v>315</v>
      </c>
      <c r="L203" s="92" t="s">
        <v>538</v>
      </c>
      <c r="N203" s="89"/>
    </row>
    <row r="204" spans="1:14" ht="15.6">
      <c r="A204" s="105" t="s">
        <v>539</v>
      </c>
      <c r="B204" s="127" t="s">
        <v>474</v>
      </c>
      <c r="C204" s="108" t="s">
        <v>8</v>
      </c>
      <c r="D204" s="105" t="s">
        <v>475</v>
      </c>
      <c r="E204" s="127" t="s">
        <v>474</v>
      </c>
      <c r="F204" s="87">
        <v>12</v>
      </c>
      <c r="G204" s="87">
        <v>42</v>
      </c>
      <c r="H204" s="88">
        <v>1129</v>
      </c>
      <c r="I204" s="156">
        <f t="shared" si="37"/>
        <v>504</v>
      </c>
      <c r="J204" s="156">
        <f t="shared" ref="J204:J208" si="39">ROUND($I204*$I$3,0)</f>
        <v>315</v>
      </c>
      <c r="K204" s="92" t="s">
        <v>315</v>
      </c>
      <c r="L204" s="92" t="s">
        <v>540</v>
      </c>
    </row>
    <row r="205" spans="1:14" s="85" customFormat="1" ht="15.6">
      <c r="A205" s="105" t="s">
        <v>541</v>
      </c>
      <c r="B205" s="127" t="s">
        <v>474</v>
      </c>
      <c r="C205" s="108" t="s">
        <v>8</v>
      </c>
      <c r="D205" s="105" t="s">
        <v>482</v>
      </c>
      <c r="E205" s="127" t="s">
        <v>474</v>
      </c>
      <c r="F205" s="87">
        <v>12</v>
      </c>
      <c r="G205" s="87">
        <v>42</v>
      </c>
      <c r="H205" s="88">
        <v>1129</v>
      </c>
      <c r="I205" s="156">
        <f t="shared" ref="I205:I208" si="40">F205*G205</f>
        <v>504</v>
      </c>
      <c r="J205" s="156">
        <f t="shared" si="39"/>
        <v>315</v>
      </c>
      <c r="K205" s="92" t="s">
        <v>315</v>
      </c>
      <c r="L205" s="92" t="s">
        <v>542</v>
      </c>
      <c r="N205" s="89"/>
    </row>
    <row r="206" spans="1:14" s="85" customFormat="1" ht="15.6">
      <c r="A206" s="105" t="s">
        <v>543</v>
      </c>
      <c r="B206" s="127" t="s">
        <v>474</v>
      </c>
      <c r="C206" s="108" t="s">
        <v>8</v>
      </c>
      <c r="D206" s="105" t="s">
        <v>489</v>
      </c>
      <c r="E206" s="127" t="s">
        <v>474</v>
      </c>
      <c r="F206" s="87">
        <v>12</v>
      </c>
      <c r="G206" s="87">
        <v>42</v>
      </c>
      <c r="H206" s="88">
        <v>1129</v>
      </c>
      <c r="I206" s="156">
        <f t="shared" si="40"/>
        <v>504</v>
      </c>
      <c r="J206" s="156">
        <f t="shared" si="39"/>
        <v>315</v>
      </c>
      <c r="K206" s="92" t="s">
        <v>232</v>
      </c>
      <c r="L206" s="92" t="s">
        <v>544</v>
      </c>
      <c r="N206" s="89"/>
    </row>
    <row r="207" spans="1:14" s="85" customFormat="1" ht="15.6">
      <c r="A207" s="105" t="s">
        <v>545</v>
      </c>
      <c r="B207" s="127" t="s">
        <v>474</v>
      </c>
      <c r="C207" s="108" t="s">
        <v>8</v>
      </c>
      <c r="D207" s="105" t="s">
        <v>496</v>
      </c>
      <c r="E207" s="127" t="s">
        <v>474</v>
      </c>
      <c r="F207" s="87">
        <v>12</v>
      </c>
      <c r="G207" s="87">
        <v>42</v>
      </c>
      <c r="H207" s="88">
        <v>1129</v>
      </c>
      <c r="I207" s="156">
        <f t="shared" si="40"/>
        <v>504</v>
      </c>
      <c r="J207" s="156">
        <f t="shared" si="39"/>
        <v>315</v>
      </c>
      <c r="K207" s="92" t="s">
        <v>315</v>
      </c>
      <c r="L207" s="92" t="s">
        <v>546</v>
      </c>
      <c r="N207" s="89"/>
    </row>
    <row r="208" spans="1:14" s="85" customFormat="1" ht="15.6">
      <c r="A208" s="105" t="s">
        <v>547</v>
      </c>
      <c r="B208" s="127" t="s">
        <v>474</v>
      </c>
      <c r="C208" s="108" t="s">
        <v>8</v>
      </c>
      <c r="D208" s="105" t="s">
        <v>503</v>
      </c>
      <c r="E208" s="127" t="s">
        <v>474</v>
      </c>
      <c r="F208" s="87">
        <v>12</v>
      </c>
      <c r="G208" s="87">
        <v>42</v>
      </c>
      <c r="H208" s="88">
        <v>1129</v>
      </c>
      <c r="I208" s="156">
        <f t="shared" si="40"/>
        <v>504</v>
      </c>
      <c r="J208" s="156">
        <f t="shared" si="39"/>
        <v>315</v>
      </c>
      <c r="K208" s="92" t="s">
        <v>315</v>
      </c>
      <c r="L208" s="92" t="s">
        <v>548</v>
      </c>
      <c r="N208" s="89"/>
    </row>
    <row r="209" spans="1:14" ht="26.1" customHeight="1">
      <c r="A209" s="279" t="s">
        <v>549</v>
      </c>
      <c r="B209" s="280"/>
      <c r="C209" s="280"/>
      <c r="D209" s="280"/>
      <c r="E209" s="280"/>
      <c r="F209" s="280"/>
      <c r="G209" s="280"/>
      <c r="H209" s="280"/>
      <c r="I209" s="280"/>
      <c r="J209" s="280"/>
      <c r="K209" s="280"/>
      <c r="L209" s="281"/>
    </row>
    <row r="210" spans="1:14" s="84" customFormat="1" ht="15.6">
      <c r="A210" s="105" t="s">
        <v>550</v>
      </c>
      <c r="B210" s="127" t="s">
        <v>474</v>
      </c>
      <c r="C210" s="91" t="s">
        <v>6</v>
      </c>
      <c r="D210" s="105" t="s">
        <v>551</v>
      </c>
      <c r="E210" s="127" t="s">
        <v>474</v>
      </c>
      <c r="F210" s="87">
        <v>12</v>
      </c>
      <c r="G210" s="87">
        <v>64</v>
      </c>
      <c r="H210" s="88">
        <v>1592</v>
      </c>
      <c r="I210" s="156">
        <f t="shared" ref="I210:I224" si="41">F210*G210</f>
        <v>768</v>
      </c>
      <c r="J210" s="156">
        <f t="shared" ref="J210:J224" si="42">ROUND($I210*$H$3,0)</f>
        <v>352</v>
      </c>
      <c r="K210" s="92" t="s">
        <v>315</v>
      </c>
      <c r="L210" s="118" t="s">
        <v>552</v>
      </c>
      <c r="N210" s="116"/>
    </row>
    <row r="211" spans="1:14" ht="15.6">
      <c r="A211" s="105" t="s">
        <v>553</v>
      </c>
      <c r="B211" s="127" t="s">
        <v>474</v>
      </c>
      <c r="C211" s="91" t="s">
        <v>6</v>
      </c>
      <c r="D211" s="105" t="s">
        <v>551</v>
      </c>
      <c r="E211" s="127" t="s">
        <v>474</v>
      </c>
      <c r="F211" s="87">
        <v>16</v>
      </c>
      <c r="G211" s="87">
        <v>64</v>
      </c>
      <c r="H211" s="88">
        <v>2114</v>
      </c>
      <c r="I211" s="156">
        <f t="shared" si="41"/>
        <v>1024</v>
      </c>
      <c r="J211" s="156">
        <f t="shared" si="42"/>
        <v>469</v>
      </c>
      <c r="K211" s="92" t="s">
        <v>315</v>
      </c>
      <c r="L211" s="118" t="s">
        <v>554</v>
      </c>
    </row>
    <row r="212" spans="1:14" s="85" customFormat="1" ht="15.6">
      <c r="A212" s="105" t="s">
        <v>555</v>
      </c>
      <c r="B212" s="127" t="s">
        <v>474</v>
      </c>
      <c r="C212" s="91" t="s">
        <v>6</v>
      </c>
      <c r="D212" s="105" t="s">
        <v>551</v>
      </c>
      <c r="E212" s="127" t="s">
        <v>474</v>
      </c>
      <c r="F212" s="87">
        <v>20</v>
      </c>
      <c r="G212" s="87">
        <v>64</v>
      </c>
      <c r="H212" s="88">
        <v>2636</v>
      </c>
      <c r="I212" s="156">
        <f t="shared" si="41"/>
        <v>1280</v>
      </c>
      <c r="J212" s="156">
        <f t="shared" si="42"/>
        <v>587</v>
      </c>
      <c r="K212" s="92" t="s">
        <v>315</v>
      </c>
      <c r="L212" s="118" t="s">
        <v>556</v>
      </c>
      <c r="N212" s="89"/>
    </row>
    <row r="213" spans="1:14" ht="15.6">
      <c r="A213" s="105" t="s">
        <v>557</v>
      </c>
      <c r="B213" s="127" t="s">
        <v>474</v>
      </c>
      <c r="C213" s="91" t="s">
        <v>6</v>
      </c>
      <c r="D213" s="105" t="s">
        <v>558</v>
      </c>
      <c r="E213" s="127" t="s">
        <v>474</v>
      </c>
      <c r="F213" s="87">
        <v>12</v>
      </c>
      <c r="G213" s="87">
        <v>64</v>
      </c>
      <c r="H213" s="88">
        <v>1592</v>
      </c>
      <c r="I213" s="156">
        <f t="shared" si="41"/>
        <v>768</v>
      </c>
      <c r="J213" s="156">
        <f t="shared" si="42"/>
        <v>352</v>
      </c>
      <c r="K213" s="92" t="s">
        <v>315</v>
      </c>
      <c r="L213" s="118" t="s">
        <v>559</v>
      </c>
    </row>
    <row r="214" spans="1:14" s="85" customFormat="1" ht="15.6">
      <c r="A214" s="105" t="s">
        <v>560</v>
      </c>
      <c r="B214" s="127" t="s">
        <v>474</v>
      </c>
      <c r="C214" s="91" t="s">
        <v>6</v>
      </c>
      <c r="D214" s="105" t="s">
        <v>558</v>
      </c>
      <c r="E214" s="127" t="s">
        <v>474</v>
      </c>
      <c r="F214" s="87">
        <v>16</v>
      </c>
      <c r="G214" s="87">
        <v>64</v>
      </c>
      <c r="H214" s="88">
        <v>2114</v>
      </c>
      <c r="I214" s="156">
        <f t="shared" si="41"/>
        <v>1024</v>
      </c>
      <c r="J214" s="156">
        <f t="shared" si="42"/>
        <v>469</v>
      </c>
      <c r="K214" s="92" t="s">
        <v>315</v>
      </c>
      <c r="L214" s="118" t="s">
        <v>561</v>
      </c>
      <c r="N214" s="89"/>
    </row>
    <row r="215" spans="1:14" s="85" customFormat="1" ht="15.6">
      <c r="A215" s="105" t="s">
        <v>562</v>
      </c>
      <c r="B215" s="127" t="s">
        <v>474</v>
      </c>
      <c r="C215" s="91" t="s">
        <v>6</v>
      </c>
      <c r="D215" s="105" t="s">
        <v>558</v>
      </c>
      <c r="E215" s="127" t="s">
        <v>474</v>
      </c>
      <c r="F215" s="87">
        <v>20</v>
      </c>
      <c r="G215" s="87">
        <v>64</v>
      </c>
      <c r="H215" s="88">
        <v>2636</v>
      </c>
      <c r="I215" s="156">
        <f t="shared" si="41"/>
        <v>1280</v>
      </c>
      <c r="J215" s="156">
        <f t="shared" si="42"/>
        <v>587</v>
      </c>
      <c r="K215" s="92" t="s">
        <v>315</v>
      </c>
      <c r="L215" s="118" t="s">
        <v>563</v>
      </c>
      <c r="N215" s="89"/>
    </row>
    <row r="216" spans="1:14" ht="15.6">
      <c r="A216" s="105" t="s">
        <v>564</v>
      </c>
      <c r="B216" s="127" t="s">
        <v>474</v>
      </c>
      <c r="C216" s="91" t="s">
        <v>6</v>
      </c>
      <c r="D216" s="105" t="s">
        <v>565</v>
      </c>
      <c r="E216" s="127" t="s">
        <v>474</v>
      </c>
      <c r="F216" s="87">
        <v>12</v>
      </c>
      <c r="G216" s="87">
        <v>64</v>
      </c>
      <c r="H216" s="88">
        <v>1592</v>
      </c>
      <c r="I216" s="156">
        <f t="shared" si="41"/>
        <v>768</v>
      </c>
      <c r="J216" s="156">
        <f t="shared" si="42"/>
        <v>352</v>
      </c>
      <c r="K216" s="92" t="s">
        <v>315</v>
      </c>
      <c r="L216" s="118" t="s">
        <v>566</v>
      </c>
    </row>
    <row r="217" spans="1:14" s="85" customFormat="1" ht="15.6">
      <c r="A217" s="105" t="s">
        <v>567</v>
      </c>
      <c r="B217" s="127" t="s">
        <v>474</v>
      </c>
      <c r="C217" s="91" t="s">
        <v>6</v>
      </c>
      <c r="D217" s="105" t="s">
        <v>565</v>
      </c>
      <c r="E217" s="127" t="s">
        <v>474</v>
      </c>
      <c r="F217" s="87">
        <v>16</v>
      </c>
      <c r="G217" s="87">
        <v>64</v>
      </c>
      <c r="H217" s="88">
        <v>2114</v>
      </c>
      <c r="I217" s="156">
        <f t="shared" si="41"/>
        <v>1024</v>
      </c>
      <c r="J217" s="156">
        <f t="shared" si="42"/>
        <v>469</v>
      </c>
      <c r="K217" s="92" t="s">
        <v>315</v>
      </c>
      <c r="L217" s="118" t="s">
        <v>568</v>
      </c>
      <c r="N217" s="89"/>
    </row>
    <row r="218" spans="1:14" s="85" customFormat="1" ht="15.6">
      <c r="A218" s="105" t="s">
        <v>569</v>
      </c>
      <c r="B218" s="127" t="s">
        <v>474</v>
      </c>
      <c r="C218" s="91" t="s">
        <v>6</v>
      </c>
      <c r="D218" s="105" t="s">
        <v>565</v>
      </c>
      <c r="E218" s="127" t="s">
        <v>474</v>
      </c>
      <c r="F218" s="87">
        <v>20</v>
      </c>
      <c r="G218" s="87">
        <v>64</v>
      </c>
      <c r="H218" s="88">
        <v>2636</v>
      </c>
      <c r="I218" s="156">
        <f t="shared" si="41"/>
        <v>1280</v>
      </c>
      <c r="J218" s="156">
        <f t="shared" si="42"/>
        <v>587</v>
      </c>
      <c r="K218" s="92" t="s">
        <v>315</v>
      </c>
      <c r="L218" s="118" t="s">
        <v>570</v>
      </c>
      <c r="N218" s="89"/>
    </row>
    <row r="219" spans="1:14" s="85" customFormat="1" ht="15.6">
      <c r="A219" s="105" t="s">
        <v>571</v>
      </c>
      <c r="B219" s="127" t="s">
        <v>474</v>
      </c>
      <c r="C219" s="87" t="s">
        <v>7</v>
      </c>
      <c r="D219" s="105" t="s">
        <v>551</v>
      </c>
      <c r="E219" s="127" t="s">
        <v>474</v>
      </c>
      <c r="F219" s="87">
        <v>16</v>
      </c>
      <c r="G219" s="87">
        <v>64</v>
      </c>
      <c r="H219" s="88">
        <v>2216</v>
      </c>
      <c r="I219" s="156">
        <f t="shared" si="41"/>
        <v>1024</v>
      </c>
      <c r="J219" s="156">
        <f t="shared" si="42"/>
        <v>469</v>
      </c>
      <c r="K219" s="92" t="s">
        <v>315</v>
      </c>
      <c r="L219" s="118" t="s">
        <v>572</v>
      </c>
      <c r="N219" s="89"/>
    </row>
    <row r="220" spans="1:14" s="85" customFormat="1" ht="15.6">
      <c r="A220" s="105" t="s">
        <v>573</v>
      </c>
      <c r="B220" s="127" t="s">
        <v>474</v>
      </c>
      <c r="C220" s="87" t="s">
        <v>7</v>
      </c>
      <c r="D220" s="105" t="s">
        <v>551</v>
      </c>
      <c r="E220" s="127" t="s">
        <v>474</v>
      </c>
      <c r="F220" s="87">
        <v>20</v>
      </c>
      <c r="G220" s="87">
        <v>64</v>
      </c>
      <c r="H220" s="88">
        <v>2764</v>
      </c>
      <c r="I220" s="156">
        <f t="shared" si="41"/>
        <v>1280</v>
      </c>
      <c r="J220" s="156">
        <f t="shared" si="42"/>
        <v>587</v>
      </c>
      <c r="K220" s="92" t="s">
        <v>315</v>
      </c>
      <c r="L220" s="118" t="s">
        <v>574</v>
      </c>
      <c r="N220" s="89"/>
    </row>
    <row r="221" spans="1:14" s="85" customFormat="1" ht="15.6">
      <c r="A221" s="105" t="s">
        <v>575</v>
      </c>
      <c r="B221" s="127" t="s">
        <v>474</v>
      </c>
      <c r="C221" s="87" t="s">
        <v>7</v>
      </c>
      <c r="D221" s="105" t="s">
        <v>558</v>
      </c>
      <c r="E221" s="127" t="s">
        <v>474</v>
      </c>
      <c r="F221" s="87">
        <v>16</v>
      </c>
      <c r="G221" s="87">
        <v>64</v>
      </c>
      <c r="H221" s="88">
        <v>2216</v>
      </c>
      <c r="I221" s="156">
        <f t="shared" si="41"/>
        <v>1024</v>
      </c>
      <c r="J221" s="156">
        <f t="shared" si="42"/>
        <v>469</v>
      </c>
      <c r="K221" s="92" t="s">
        <v>315</v>
      </c>
      <c r="L221" s="118" t="s">
        <v>576</v>
      </c>
      <c r="N221" s="89"/>
    </row>
    <row r="222" spans="1:14" s="85" customFormat="1" ht="15.6">
      <c r="A222" s="105" t="s">
        <v>577</v>
      </c>
      <c r="B222" s="127" t="s">
        <v>474</v>
      </c>
      <c r="C222" s="87" t="s">
        <v>7</v>
      </c>
      <c r="D222" s="105" t="s">
        <v>558</v>
      </c>
      <c r="E222" s="127" t="s">
        <v>474</v>
      </c>
      <c r="F222" s="87">
        <v>20</v>
      </c>
      <c r="G222" s="87">
        <v>64</v>
      </c>
      <c r="H222" s="88">
        <v>2764</v>
      </c>
      <c r="I222" s="156">
        <f t="shared" si="41"/>
        <v>1280</v>
      </c>
      <c r="J222" s="156">
        <f t="shared" si="42"/>
        <v>587</v>
      </c>
      <c r="K222" s="92" t="s">
        <v>315</v>
      </c>
      <c r="L222" s="118" t="s">
        <v>578</v>
      </c>
      <c r="N222" s="89"/>
    </row>
    <row r="223" spans="1:14" s="85" customFormat="1" ht="15.6">
      <c r="A223" s="105" t="s">
        <v>579</v>
      </c>
      <c r="B223" s="127" t="s">
        <v>474</v>
      </c>
      <c r="C223" s="87" t="s">
        <v>7</v>
      </c>
      <c r="D223" s="105" t="s">
        <v>565</v>
      </c>
      <c r="E223" s="127" t="s">
        <v>474</v>
      </c>
      <c r="F223" s="87">
        <v>16</v>
      </c>
      <c r="G223" s="87">
        <v>64</v>
      </c>
      <c r="H223" s="88">
        <v>2216</v>
      </c>
      <c r="I223" s="156">
        <f t="shared" si="41"/>
        <v>1024</v>
      </c>
      <c r="J223" s="156">
        <f t="shared" si="42"/>
        <v>469</v>
      </c>
      <c r="K223" s="92" t="s">
        <v>315</v>
      </c>
      <c r="L223" s="118" t="s">
        <v>580</v>
      </c>
      <c r="N223" s="89"/>
    </row>
    <row r="224" spans="1:14" s="85" customFormat="1" ht="15.6">
      <c r="A224" s="105" t="s">
        <v>581</v>
      </c>
      <c r="B224" s="127" t="s">
        <v>474</v>
      </c>
      <c r="C224" s="87" t="s">
        <v>7</v>
      </c>
      <c r="D224" s="105" t="s">
        <v>565</v>
      </c>
      <c r="E224" s="127" t="s">
        <v>474</v>
      </c>
      <c r="F224" s="87">
        <v>20</v>
      </c>
      <c r="G224" s="87">
        <v>64</v>
      </c>
      <c r="H224" s="88">
        <v>2764</v>
      </c>
      <c r="I224" s="156">
        <f t="shared" si="41"/>
        <v>1280</v>
      </c>
      <c r="J224" s="156">
        <f t="shared" si="42"/>
        <v>587</v>
      </c>
      <c r="K224" s="92" t="s">
        <v>315</v>
      </c>
      <c r="L224" s="118" t="s">
        <v>582</v>
      </c>
      <c r="N224" s="89"/>
    </row>
    <row r="225" spans="1:14" ht="21" customHeight="1">
      <c r="A225" s="282" t="s">
        <v>207</v>
      </c>
      <c r="B225" s="283"/>
      <c r="C225" s="283"/>
      <c r="D225" s="283"/>
      <c r="E225" s="283"/>
      <c r="F225" s="283"/>
      <c r="G225" s="283"/>
      <c r="H225" s="283"/>
      <c r="I225" s="283"/>
      <c r="J225" s="283"/>
      <c r="K225" s="283"/>
      <c r="L225" s="284"/>
    </row>
    <row r="226" spans="1:14" s="85" customFormat="1" ht="15.6">
      <c r="A226" s="105" t="s">
        <v>583</v>
      </c>
      <c r="B226" s="127" t="s">
        <v>474</v>
      </c>
      <c r="C226" s="105" t="s">
        <v>9</v>
      </c>
      <c r="D226" s="105" t="s">
        <v>551</v>
      </c>
      <c r="E226" s="127" t="s">
        <v>474</v>
      </c>
      <c r="F226" s="87">
        <v>12</v>
      </c>
      <c r="G226" s="87">
        <v>30</v>
      </c>
      <c r="H226" s="88">
        <v>1347</v>
      </c>
      <c r="I226" s="156">
        <f t="shared" ref="I226:I231" si="43">F226*G226</f>
        <v>360</v>
      </c>
      <c r="J226" s="156">
        <f t="shared" ref="J226:J228" si="44">ROUND($I226*$J$3,0)</f>
        <v>360</v>
      </c>
      <c r="K226" s="92" t="s">
        <v>315</v>
      </c>
      <c r="L226" s="118" t="s">
        <v>584</v>
      </c>
      <c r="N226" s="89"/>
    </row>
    <row r="227" spans="1:14" s="85" customFormat="1" ht="15.6">
      <c r="A227" s="105" t="s">
        <v>585</v>
      </c>
      <c r="B227" s="127" t="s">
        <v>474</v>
      </c>
      <c r="C227" s="105" t="s">
        <v>9</v>
      </c>
      <c r="D227" s="105" t="s">
        <v>558</v>
      </c>
      <c r="E227" s="127" t="s">
        <v>474</v>
      </c>
      <c r="F227" s="87">
        <v>12</v>
      </c>
      <c r="G227" s="87">
        <v>30</v>
      </c>
      <c r="H227" s="88">
        <v>1347</v>
      </c>
      <c r="I227" s="156">
        <f t="shared" si="43"/>
        <v>360</v>
      </c>
      <c r="J227" s="156">
        <f t="shared" si="44"/>
        <v>360</v>
      </c>
      <c r="K227" s="92" t="s">
        <v>315</v>
      </c>
      <c r="L227" s="118" t="s">
        <v>586</v>
      </c>
      <c r="N227" s="89"/>
    </row>
    <row r="228" spans="1:14" s="85" customFormat="1" ht="15.6">
      <c r="A228" s="105" t="s">
        <v>587</v>
      </c>
      <c r="B228" s="127" t="s">
        <v>474</v>
      </c>
      <c r="C228" s="105" t="s">
        <v>9</v>
      </c>
      <c r="D228" s="105" t="s">
        <v>565</v>
      </c>
      <c r="E228" s="127" t="s">
        <v>474</v>
      </c>
      <c r="F228" s="87">
        <v>12</v>
      </c>
      <c r="G228" s="87">
        <v>30</v>
      </c>
      <c r="H228" s="88">
        <v>1347</v>
      </c>
      <c r="I228" s="156">
        <f t="shared" si="43"/>
        <v>360</v>
      </c>
      <c r="J228" s="156">
        <f t="shared" si="44"/>
        <v>360</v>
      </c>
      <c r="K228" s="92" t="s">
        <v>315</v>
      </c>
      <c r="L228" s="118" t="s">
        <v>588</v>
      </c>
      <c r="N228" s="89"/>
    </row>
    <row r="229" spans="1:14" s="85" customFormat="1" ht="15.6">
      <c r="A229" s="105" t="s">
        <v>589</v>
      </c>
      <c r="B229" s="127" t="s">
        <v>474</v>
      </c>
      <c r="C229" s="108" t="s">
        <v>8</v>
      </c>
      <c r="D229" s="105" t="s">
        <v>551</v>
      </c>
      <c r="E229" s="127" t="s">
        <v>474</v>
      </c>
      <c r="F229" s="87">
        <v>12</v>
      </c>
      <c r="G229" s="87">
        <v>42</v>
      </c>
      <c r="H229" s="88">
        <v>1129</v>
      </c>
      <c r="I229" s="156">
        <f t="shared" si="43"/>
        <v>504</v>
      </c>
      <c r="J229" s="156">
        <f t="shared" ref="J229:J231" si="45">ROUND($I229*$I$3,0)</f>
        <v>315</v>
      </c>
      <c r="K229" s="92" t="s">
        <v>315</v>
      </c>
      <c r="L229" s="118" t="s">
        <v>590</v>
      </c>
      <c r="N229" s="89"/>
    </row>
    <row r="230" spans="1:14" s="85" customFormat="1" ht="15.6">
      <c r="A230" s="105" t="s">
        <v>591</v>
      </c>
      <c r="B230" s="127" t="s">
        <v>474</v>
      </c>
      <c r="C230" s="108" t="s">
        <v>8</v>
      </c>
      <c r="D230" s="105" t="s">
        <v>558</v>
      </c>
      <c r="E230" s="127" t="s">
        <v>474</v>
      </c>
      <c r="F230" s="87">
        <v>12</v>
      </c>
      <c r="G230" s="87">
        <v>42</v>
      </c>
      <c r="H230" s="88">
        <v>1129</v>
      </c>
      <c r="I230" s="156">
        <f t="shared" si="43"/>
        <v>504</v>
      </c>
      <c r="J230" s="156">
        <f t="shared" si="45"/>
        <v>315</v>
      </c>
      <c r="K230" s="92" t="s">
        <v>315</v>
      </c>
      <c r="L230" s="118" t="s">
        <v>592</v>
      </c>
      <c r="N230" s="89"/>
    </row>
    <row r="231" spans="1:14" s="85" customFormat="1" ht="15.6">
      <c r="A231" s="105" t="s">
        <v>593</v>
      </c>
      <c r="B231" s="127" t="s">
        <v>474</v>
      </c>
      <c r="C231" s="108" t="s">
        <v>8</v>
      </c>
      <c r="D231" s="105" t="s">
        <v>565</v>
      </c>
      <c r="E231" s="127" t="s">
        <v>474</v>
      </c>
      <c r="F231" s="87">
        <v>12</v>
      </c>
      <c r="G231" s="87">
        <v>42</v>
      </c>
      <c r="H231" s="88">
        <v>1129</v>
      </c>
      <c r="I231" s="156">
        <f t="shared" si="43"/>
        <v>504</v>
      </c>
      <c r="J231" s="156">
        <f t="shared" si="45"/>
        <v>315</v>
      </c>
      <c r="K231" s="92" t="s">
        <v>315</v>
      </c>
      <c r="L231" s="118" t="s">
        <v>594</v>
      </c>
      <c r="N231" s="89"/>
    </row>
    <row r="232" spans="1:14" ht="26.1" customHeight="1">
      <c r="A232" s="279" t="s">
        <v>595</v>
      </c>
      <c r="B232" s="280"/>
      <c r="C232" s="280"/>
      <c r="D232" s="280"/>
      <c r="E232" s="280"/>
      <c r="F232" s="280"/>
      <c r="G232" s="280"/>
      <c r="H232" s="280"/>
      <c r="I232" s="280"/>
      <c r="J232" s="280"/>
      <c r="K232" s="280"/>
      <c r="L232" s="281"/>
    </row>
    <row r="233" spans="1:14" ht="15.6">
      <c r="A233" s="105" t="s">
        <v>596</v>
      </c>
      <c r="B233" s="127" t="s">
        <v>474</v>
      </c>
      <c r="C233" s="91" t="s">
        <v>6</v>
      </c>
      <c r="D233" s="105" t="s">
        <v>597</v>
      </c>
      <c r="E233" s="127" t="s">
        <v>474</v>
      </c>
      <c r="F233" s="87">
        <v>12</v>
      </c>
      <c r="G233" s="87">
        <v>64</v>
      </c>
      <c r="H233" s="88">
        <v>1999</v>
      </c>
      <c r="I233" s="156">
        <f t="shared" ref="I233:I252" si="46">F233*G233</f>
        <v>768</v>
      </c>
      <c r="J233" s="156">
        <f t="shared" ref="J233:J252" si="47">ROUND($I233*$H$3,0)</f>
        <v>352</v>
      </c>
      <c r="K233" s="92" t="s">
        <v>315</v>
      </c>
      <c r="L233" s="92" t="s">
        <v>598</v>
      </c>
    </row>
    <row r="234" spans="1:14" s="80" customFormat="1" ht="15.6">
      <c r="A234" s="105" t="s">
        <v>599</v>
      </c>
      <c r="B234" s="127" t="s">
        <v>474</v>
      </c>
      <c r="C234" s="91" t="s">
        <v>6</v>
      </c>
      <c r="D234" s="105" t="s">
        <v>597</v>
      </c>
      <c r="E234" s="127" t="s">
        <v>474</v>
      </c>
      <c r="F234" s="87">
        <v>16</v>
      </c>
      <c r="G234" s="87">
        <v>64</v>
      </c>
      <c r="H234" s="88">
        <v>2657</v>
      </c>
      <c r="I234" s="156">
        <f t="shared" si="46"/>
        <v>1024</v>
      </c>
      <c r="J234" s="156">
        <f t="shared" si="47"/>
        <v>469</v>
      </c>
      <c r="K234" s="92" t="s">
        <v>315</v>
      </c>
      <c r="L234" s="92" t="s">
        <v>600</v>
      </c>
      <c r="N234" s="89"/>
    </row>
    <row r="235" spans="1:14" ht="15.6">
      <c r="A235" s="105" t="s">
        <v>601</v>
      </c>
      <c r="B235" s="127" t="s">
        <v>474</v>
      </c>
      <c r="C235" s="91" t="s">
        <v>6</v>
      </c>
      <c r="D235" s="105" t="s">
        <v>597</v>
      </c>
      <c r="E235" s="127" t="s">
        <v>474</v>
      </c>
      <c r="F235" s="87">
        <v>20</v>
      </c>
      <c r="G235" s="87">
        <v>64</v>
      </c>
      <c r="H235" s="88">
        <v>3315</v>
      </c>
      <c r="I235" s="156">
        <f t="shared" si="46"/>
        <v>1280</v>
      </c>
      <c r="J235" s="156">
        <f t="shared" si="47"/>
        <v>587</v>
      </c>
      <c r="K235" s="92" t="s">
        <v>315</v>
      </c>
      <c r="L235" s="92" t="s">
        <v>602</v>
      </c>
    </row>
    <row r="236" spans="1:14" ht="15.6">
      <c r="A236" s="105" t="s">
        <v>603</v>
      </c>
      <c r="B236" s="127" t="s">
        <v>474</v>
      </c>
      <c r="C236" s="91" t="s">
        <v>6</v>
      </c>
      <c r="D236" s="105" t="s">
        <v>604</v>
      </c>
      <c r="E236" s="127" t="s">
        <v>474</v>
      </c>
      <c r="F236" s="87">
        <v>12</v>
      </c>
      <c r="G236" s="87">
        <v>64</v>
      </c>
      <c r="H236" s="88">
        <v>1999</v>
      </c>
      <c r="I236" s="156">
        <f t="shared" si="46"/>
        <v>768</v>
      </c>
      <c r="J236" s="156">
        <f t="shared" si="47"/>
        <v>352</v>
      </c>
      <c r="K236" s="92" t="s">
        <v>315</v>
      </c>
      <c r="L236" s="92" t="s">
        <v>605</v>
      </c>
    </row>
    <row r="237" spans="1:14" ht="15.6">
      <c r="A237" s="105" t="s">
        <v>606</v>
      </c>
      <c r="B237" s="127" t="s">
        <v>474</v>
      </c>
      <c r="C237" s="91" t="s">
        <v>6</v>
      </c>
      <c r="D237" s="105" t="s">
        <v>604</v>
      </c>
      <c r="E237" s="127" t="s">
        <v>474</v>
      </c>
      <c r="F237" s="87">
        <v>16</v>
      </c>
      <c r="G237" s="87">
        <v>64</v>
      </c>
      <c r="H237" s="88">
        <v>2657</v>
      </c>
      <c r="I237" s="156">
        <f t="shared" si="46"/>
        <v>1024</v>
      </c>
      <c r="J237" s="156">
        <f t="shared" si="47"/>
        <v>469</v>
      </c>
      <c r="K237" s="92" t="s">
        <v>315</v>
      </c>
      <c r="L237" s="92" t="s">
        <v>607</v>
      </c>
    </row>
    <row r="238" spans="1:14" ht="15.6">
      <c r="A238" s="105" t="s">
        <v>608</v>
      </c>
      <c r="B238" s="127" t="s">
        <v>474</v>
      </c>
      <c r="C238" s="91" t="s">
        <v>6</v>
      </c>
      <c r="D238" s="105" t="s">
        <v>604</v>
      </c>
      <c r="E238" s="127" t="s">
        <v>474</v>
      </c>
      <c r="F238" s="87">
        <v>20</v>
      </c>
      <c r="G238" s="87">
        <v>64</v>
      </c>
      <c r="H238" s="88">
        <v>3315</v>
      </c>
      <c r="I238" s="156">
        <f t="shared" si="46"/>
        <v>1280</v>
      </c>
      <c r="J238" s="156">
        <f t="shared" si="47"/>
        <v>587</v>
      </c>
      <c r="K238" s="92" t="s">
        <v>315</v>
      </c>
      <c r="L238" s="92" t="s">
        <v>609</v>
      </c>
    </row>
    <row r="239" spans="1:14" ht="15.6">
      <c r="A239" s="105" t="s">
        <v>610</v>
      </c>
      <c r="B239" s="127" t="s">
        <v>474</v>
      </c>
      <c r="C239" s="91" t="s">
        <v>6</v>
      </c>
      <c r="D239" s="105" t="s">
        <v>611</v>
      </c>
      <c r="E239" s="127" t="s">
        <v>474</v>
      </c>
      <c r="F239" s="87">
        <v>12</v>
      </c>
      <c r="G239" s="87">
        <v>64</v>
      </c>
      <c r="H239" s="88">
        <v>1999</v>
      </c>
      <c r="I239" s="156">
        <f t="shared" si="46"/>
        <v>768</v>
      </c>
      <c r="J239" s="156">
        <f t="shared" si="47"/>
        <v>352</v>
      </c>
      <c r="K239" s="92" t="s">
        <v>315</v>
      </c>
      <c r="L239" s="92" t="s">
        <v>612</v>
      </c>
    </row>
    <row r="240" spans="1:14" ht="15.6">
      <c r="A240" s="105" t="s">
        <v>613</v>
      </c>
      <c r="B240" s="127" t="s">
        <v>474</v>
      </c>
      <c r="C240" s="91" t="s">
        <v>6</v>
      </c>
      <c r="D240" s="105" t="s">
        <v>611</v>
      </c>
      <c r="E240" s="127" t="s">
        <v>474</v>
      </c>
      <c r="F240" s="87">
        <v>16</v>
      </c>
      <c r="G240" s="87">
        <v>64</v>
      </c>
      <c r="H240" s="88">
        <v>2657</v>
      </c>
      <c r="I240" s="156">
        <f t="shared" si="46"/>
        <v>1024</v>
      </c>
      <c r="J240" s="156">
        <f t="shared" si="47"/>
        <v>469</v>
      </c>
      <c r="K240" s="92" t="s">
        <v>315</v>
      </c>
      <c r="L240" s="92" t="s">
        <v>614</v>
      </c>
    </row>
    <row r="241" spans="1:12" ht="15.6">
      <c r="A241" s="105" t="s">
        <v>615</v>
      </c>
      <c r="B241" s="127" t="s">
        <v>474</v>
      </c>
      <c r="C241" s="91" t="s">
        <v>6</v>
      </c>
      <c r="D241" s="105" t="s">
        <v>611</v>
      </c>
      <c r="E241" s="127" t="s">
        <v>474</v>
      </c>
      <c r="F241" s="87">
        <v>20</v>
      </c>
      <c r="G241" s="87">
        <v>64</v>
      </c>
      <c r="H241" s="88">
        <v>3315</v>
      </c>
      <c r="I241" s="156">
        <f t="shared" si="46"/>
        <v>1280</v>
      </c>
      <c r="J241" s="156">
        <f t="shared" si="47"/>
        <v>587</v>
      </c>
      <c r="K241" s="92" t="s">
        <v>315</v>
      </c>
      <c r="L241" s="92" t="s">
        <v>616</v>
      </c>
    </row>
    <row r="242" spans="1:12" ht="15.6">
      <c r="A242" s="105" t="s">
        <v>617</v>
      </c>
      <c r="B242" s="127" t="s">
        <v>474</v>
      </c>
      <c r="C242" s="91" t="s">
        <v>6</v>
      </c>
      <c r="D242" s="105" t="s">
        <v>618</v>
      </c>
      <c r="E242" s="127" t="s">
        <v>474</v>
      </c>
      <c r="F242" s="87">
        <v>12</v>
      </c>
      <c r="G242" s="87">
        <v>64</v>
      </c>
      <c r="H242" s="88">
        <v>1999</v>
      </c>
      <c r="I242" s="156">
        <f t="shared" si="46"/>
        <v>768</v>
      </c>
      <c r="J242" s="156">
        <f t="shared" si="47"/>
        <v>352</v>
      </c>
      <c r="K242" s="92" t="s">
        <v>315</v>
      </c>
      <c r="L242" s="116" t="s">
        <v>619</v>
      </c>
    </row>
    <row r="243" spans="1:12" ht="15.6">
      <c r="A243" s="105" t="s">
        <v>620</v>
      </c>
      <c r="B243" s="127" t="s">
        <v>474</v>
      </c>
      <c r="C243" s="91" t="s">
        <v>6</v>
      </c>
      <c r="D243" s="105" t="s">
        <v>618</v>
      </c>
      <c r="E243" s="127" t="s">
        <v>474</v>
      </c>
      <c r="F243" s="87">
        <v>16</v>
      </c>
      <c r="G243" s="87">
        <v>64</v>
      </c>
      <c r="H243" s="88">
        <v>2657</v>
      </c>
      <c r="I243" s="156">
        <f t="shared" si="46"/>
        <v>1024</v>
      </c>
      <c r="J243" s="156">
        <f t="shared" si="47"/>
        <v>469</v>
      </c>
      <c r="K243" s="92" t="s">
        <v>315</v>
      </c>
      <c r="L243" s="116" t="s">
        <v>621</v>
      </c>
    </row>
    <row r="244" spans="1:12" ht="15.6">
      <c r="A244" s="105" t="s">
        <v>622</v>
      </c>
      <c r="B244" s="127" t="s">
        <v>474</v>
      </c>
      <c r="C244" s="91" t="s">
        <v>6</v>
      </c>
      <c r="D244" s="105" t="s">
        <v>618</v>
      </c>
      <c r="E244" s="127" t="s">
        <v>474</v>
      </c>
      <c r="F244" s="87">
        <v>20</v>
      </c>
      <c r="G244" s="87">
        <v>64</v>
      </c>
      <c r="H244" s="88">
        <v>3315</v>
      </c>
      <c r="I244" s="156">
        <f t="shared" si="46"/>
        <v>1280</v>
      </c>
      <c r="J244" s="156">
        <f t="shared" si="47"/>
        <v>587</v>
      </c>
      <c r="K244" s="92" t="s">
        <v>315</v>
      </c>
      <c r="L244" s="116" t="s">
        <v>623</v>
      </c>
    </row>
    <row r="245" spans="1:12" ht="15.6">
      <c r="A245" s="105" t="s">
        <v>624</v>
      </c>
      <c r="B245" s="127" t="s">
        <v>474</v>
      </c>
      <c r="C245" s="87" t="s">
        <v>7</v>
      </c>
      <c r="D245" s="105" t="s">
        <v>597</v>
      </c>
      <c r="E245" s="127" t="s">
        <v>474</v>
      </c>
      <c r="F245" s="87">
        <v>16</v>
      </c>
      <c r="G245" s="87">
        <v>64</v>
      </c>
      <c r="H245" s="88">
        <v>2763</v>
      </c>
      <c r="I245" s="156">
        <f t="shared" si="46"/>
        <v>1024</v>
      </c>
      <c r="J245" s="156">
        <f t="shared" si="47"/>
        <v>469</v>
      </c>
      <c r="K245" s="92" t="s">
        <v>315</v>
      </c>
      <c r="L245" s="92" t="s">
        <v>625</v>
      </c>
    </row>
    <row r="246" spans="1:12" ht="15.6">
      <c r="A246" s="105" t="s">
        <v>626</v>
      </c>
      <c r="B246" s="127" t="s">
        <v>474</v>
      </c>
      <c r="C246" s="87" t="s">
        <v>7</v>
      </c>
      <c r="D246" s="105" t="s">
        <v>597</v>
      </c>
      <c r="E246" s="127" t="s">
        <v>474</v>
      </c>
      <c r="F246" s="87">
        <v>20</v>
      </c>
      <c r="G246" s="87">
        <v>64</v>
      </c>
      <c r="H246" s="88">
        <v>3448</v>
      </c>
      <c r="I246" s="156">
        <f t="shared" si="46"/>
        <v>1280</v>
      </c>
      <c r="J246" s="156">
        <f t="shared" si="47"/>
        <v>587</v>
      </c>
      <c r="K246" s="92" t="s">
        <v>315</v>
      </c>
      <c r="L246" s="92" t="s">
        <v>627</v>
      </c>
    </row>
    <row r="247" spans="1:12" ht="15.6">
      <c r="A247" s="105" t="s">
        <v>628</v>
      </c>
      <c r="B247" s="127" t="s">
        <v>474</v>
      </c>
      <c r="C247" s="87" t="s">
        <v>7</v>
      </c>
      <c r="D247" s="105" t="s">
        <v>604</v>
      </c>
      <c r="E247" s="127" t="s">
        <v>474</v>
      </c>
      <c r="F247" s="87">
        <v>16</v>
      </c>
      <c r="G247" s="87">
        <v>64</v>
      </c>
      <c r="H247" s="88">
        <v>2763</v>
      </c>
      <c r="I247" s="156">
        <f t="shared" si="46"/>
        <v>1024</v>
      </c>
      <c r="J247" s="156">
        <f t="shared" si="47"/>
        <v>469</v>
      </c>
      <c r="K247" s="92" t="s">
        <v>315</v>
      </c>
      <c r="L247" s="92" t="s">
        <v>629</v>
      </c>
    </row>
    <row r="248" spans="1:12" ht="15.6">
      <c r="A248" s="105" t="s">
        <v>630</v>
      </c>
      <c r="B248" s="127" t="s">
        <v>474</v>
      </c>
      <c r="C248" s="87" t="s">
        <v>7</v>
      </c>
      <c r="D248" s="105" t="s">
        <v>604</v>
      </c>
      <c r="E248" s="127" t="s">
        <v>474</v>
      </c>
      <c r="F248" s="87">
        <v>20</v>
      </c>
      <c r="G248" s="87">
        <v>64</v>
      </c>
      <c r="H248" s="88">
        <v>3448</v>
      </c>
      <c r="I248" s="156">
        <f t="shared" si="46"/>
        <v>1280</v>
      </c>
      <c r="J248" s="156">
        <f t="shared" si="47"/>
        <v>587</v>
      </c>
      <c r="K248" s="92" t="s">
        <v>315</v>
      </c>
      <c r="L248" s="92" t="s">
        <v>631</v>
      </c>
    </row>
    <row r="249" spans="1:12" ht="15.6">
      <c r="A249" s="105" t="s">
        <v>632</v>
      </c>
      <c r="B249" s="127" t="s">
        <v>474</v>
      </c>
      <c r="C249" s="87" t="s">
        <v>7</v>
      </c>
      <c r="D249" s="105" t="s">
        <v>611</v>
      </c>
      <c r="E249" s="127" t="s">
        <v>474</v>
      </c>
      <c r="F249" s="87">
        <v>16</v>
      </c>
      <c r="G249" s="87">
        <v>64</v>
      </c>
      <c r="H249" s="88">
        <v>2763</v>
      </c>
      <c r="I249" s="156">
        <f t="shared" si="46"/>
        <v>1024</v>
      </c>
      <c r="J249" s="156">
        <f t="shared" si="47"/>
        <v>469</v>
      </c>
      <c r="K249" s="92" t="s">
        <v>315</v>
      </c>
      <c r="L249" s="92" t="s">
        <v>633</v>
      </c>
    </row>
    <row r="250" spans="1:12" ht="15.6">
      <c r="A250" s="105" t="s">
        <v>634</v>
      </c>
      <c r="B250" s="127" t="s">
        <v>474</v>
      </c>
      <c r="C250" s="87" t="s">
        <v>7</v>
      </c>
      <c r="D250" s="105" t="s">
        <v>611</v>
      </c>
      <c r="E250" s="127" t="s">
        <v>474</v>
      </c>
      <c r="F250" s="87">
        <v>20</v>
      </c>
      <c r="G250" s="87">
        <v>64</v>
      </c>
      <c r="H250" s="88">
        <v>3448</v>
      </c>
      <c r="I250" s="156">
        <f t="shared" si="46"/>
        <v>1280</v>
      </c>
      <c r="J250" s="156">
        <f t="shared" si="47"/>
        <v>587</v>
      </c>
      <c r="K250" s="92" t="s">
        <v>315</v>
      </c>
      <c r="L250" s="92" t="s">
        <v>635</v>
      </c>
    </row>
    <row r="251" spans="1:12" ht="15.6">
      <c r="A251" s="105" t="s">
        <v>636</v>
      </c>
      <c r="B251" s="127" t="s">
        <v>474</v>
      </c>
      <c r="C251" s="87" t="s">
        <v>7</v>
      </c>
      <c r="D251" s="105" t="s">
        <v>618</v>
      </c>
      <c r="E251" s="127" t="s">
        <v>474</v>
      </c>
      <c r="F251" s="87">
        <v>16</v>
      </c>
      <c r="G251" s="87">
        <v>64</v>
      </c>
      <c r="H251" s="88">
        <v>2763</v>
      </c>
      <c r="I251" s="156">
        <f t="shared" si="46"/>
        <v>1024</v>
      </c>
      <c r="J251" s="156">
        <f t="shared" si="47"/>
        <v>469</v>
      </c>
      <c r="K251" s="92" t="s">
        <v>315</v>
      </c>
      <c r="L251" s="116" t="s">
        <v>637</v>
      </c>
    </row>
    <row r="252" spans="1:12" ht="15.6">
      <c r="A252" s="105" t="s">
        <v>638</v>
      </c>
      <c r="B252" s="127" t="s">
        <v>474</v>
      </c>
      <c r="C252" s="87" t="s">
        <v>7</v>
      </c>
      <c r="D252" s="105" t="s">
        <v>618</v>
      </c>
      <c r="E252" s="127" t="s">
        <v>474</v>
      </c>
      <c r="F252" s="87">
        <v>20</v>
      </c>
      <c r="G252" s="87">
        <v>64</v>
      </c>
      <c r="H252" s="88">
        <v>3448</v>
      </c>
      <c r="I252" s="156">
        <f t="shared" si="46"/>
        <v>1280</v>
      </c>
      <c r="J252" s="156">
        <f t="shared" si="47"/>
        <v>587</v>
      </c>
      <c r="K252" s="92" t="s">
        <v>315</v>
      </c>
      <c r="L252" s="116" t="s">
        <v>639</v>
      </c>
    </row>
    <row r="253" spans="1:12" ht="41.25" customHeight="1">
      <c r="A253" s="282" t="s">
        <v>207</v>
      </c>
      <c r="B253" s="283"/>
      <c r="C253" s="283"/>
      <c r="D253" s="283"/>
      <c r="E253" s="283"/>
      <c r="F253" s="283"/>
      <c r="G253" s="283"/>
      <c r="H253" s="283"/>
      <c r="I253" s="283"/>
      <c r="J253" s="283"/>
      <c r="K253" s="283"/>
      <c r="L253" s="284"/>
    </row>
    <row r="254" spans="1:12" ht="15.6">
      <c r="A254" s="105" t="s">
        <v>640</v>
      </c>
      <c r="B254" s="127" t="s">
        <v>474</v>
      </c>
      <c r="C254" s="105" t="s">
        <v>9</v>
      </c>
      <c r="D254" s="105" t="s">
        <v>597</v>
      </c>
      <c r="E254" s="127" t="s">
        <v>474</v>
      </c>
      <c r="F254" s="87">
        <v>12</v>
      </c>
      <c r="G254" s="87">
        <v>30</v>
      </c>
      <c r="H254" s="88">
        <v>1347</v>
      </c>
      <c r="I254" s="156">
        <f t="shared" ref="I254:I256" si="48">F254*G254</f>
        <v>360</v>
      </c>
      <c r="J254" s="156">
        <f t="shared" ref="J254:J255" si="49">ROUND($I254*$J$3,0)</f>
        <v>360</v>
      </c>
      <c r="K254" s="92" t="s">
        <v>315</v>
      </c>
      <c r="L254" s="92" t="s">
        <v>641</v>
      </c>
    </row>
    <row r="255" spans="1:12" ht="15.6">
      <c r="A255" s="105" t="s">
        <v>642</v>
      </c>
      <c r="B255" s="127" t="s">
        <v>474</v>
      </c>
      <c r="C255" s="105" t="s">
        <v>9</v>
      </c>
      <c r="D255" s="105" t="s">
        <v>604</v>
      </c>
      <c r="E255" s="127" t="s">
        <v>474</v>
      </c>
      <c r="F255" s="87">
        <v>12</v>
      </c>
      <c r="G255" s="87">
        <v>30</v>
      </c>
      <c r="H255" s="88">
        <v>1347</v>
      </c>
      <c r="I255" s="156">
        <f t="shared" si="48"/>
        <v>360</v>
      </c>
      <c r="J255" s="156">
        <f t="shared" si="49"/>
        <v>360</v>
      </c>
      <c r="K255" s="92" t="s">
        <v>315</v>
      </c>
      <c r="L255" s="92" t="s">
        <v>643</v>
      </c>
    </row>
    <row r="256" spans="1:12" ht="15.6">
      <c r="A256" s="105" t="s">
        <v>644</v>
      </c>
      <c r="B256" s="127" t="s">
        <v>474</v>
      </c>
      <c r="C256" s="105" t="s">
        <v>9</v>
      </c>
      <c r="D256" s="105" t="s">
        <v>611</v>
      </c>
      <c r="E256" s="127" t="s">
        <v>474</v>
      </c>
      <c r="F256" s="87">
        <v>12</v>
      </c>
      <c r="G256" s="87">
        <v>30</v>
      </c>
      <c r="H256" s="88">
        <v>1347</v>
      </c>
      <c r="I256" s="156">
        <f t="shared" si="48"/>
        <v>360</v>
      </c>
      <c r="J256" s="156">
        <f t="shared" ref="J256:J257" si="50">ROUND($I256*$J$3,0)</f>
        <v>360</v>
      </c>
      <c r="K256" s="92" t="s">
        <v>315</v>
      </c>
      <c r="L256" s="92" t="s">
        <v>645</v>
      </c>
    </row>
    <row r="257" spans="1:12" ht="15.6">
      <c r="A257" s="105" t="s">
        <v>646</v>
      </c>
      <c r="B257" s="127" t="s">
        <v>474</v>
      </c>
      <c r="C257" s="105" t="s">
        <v>9</v>
      </c>
      <c r="D257" s="105" t="s">
        <v>618</v>
      </c>
      <c r="E257" s="127" t="s">
        <v>474</v>
      </c>
      <c r="F257" s="87">
        <v>12</v>
      </c>
      <c r="G257" s="87">
        <v>30</v>
      </c>
      <c r="H257" s="88">
        <v>1347</v>
      </c>
      <c r="I257" s="156">
        <f t="shared" ref="I257:I258" si="51">F257*G257</f>
        <v>360</v>
      </c>
      <c r="J257" s="156">
        <f t="shared" si="50"/>
        <v>360</v>
      </c>
      <c r="K257" s="92" t="s">
        <v>315</v>
      </c>
      <c r="L257" s="116" t="s">
        <v>647</v>
      </c>
    </row>
    <row r="258" spans="1:12" ht="15.6">
      <c r="A258" s="105" t="s">
        <v>648</v>
      </c>
      <c r="B258" s="127" t="s">
        <v>474</v>
      </c>
      <c r="C258" s="108" t="s">
        <v>8</v>
      </c>
      <c r="D258" s="105" t="s">
        <v>597</v>
      </c>
      <c r="E258" s="127" t="s">
        <v>474</v>
      </c>
      <c r="F258" s="87">
        <v>12</v>
      </c>
      <c r="G258" s="87">
        <v>42</v>
      </c>
      <c r="H258" s="88">
        <v>1129</v>
      </c>
      <c r="I258" s="156">
        <f t="shared" si="51"/>
        <v>504</v>
      </c>
      <c r="J258" s="156">
        <f t="shared" ref="J258:J261" si="52">ROUND($I258*$I$3,0)</f>
        <v>315</v>
      </c>
      <c r="K258" s="92" t="s">
        <v>315</v>
      </c>
      <c r="L258" s="92" t="s">
        <v>649</v>
      </c>
    </row>
    <row r="259" spans="1:12" ht="15.6">
      <c r="A259" s="105" t="s">
        <v>650</v>
      </c>
      <c r="B259" s="127" t="s">
        <v>474</v>
      </c>
      <c r="C259" s="108" t="s">
        <v>8</v>
      </c>
      <c r="D259" s="105" t="s">
        <v>604</v>
      </c>
      <c r="E259" s="127" t="s">
        <v>474</v>
      </c>
      <c r="F259" s="87">
        <v>12</v>
      </c>
      <c r="G259" s="87">
        <v>42</v>
      </c>
      <c r="H259" s="88">
        <v>1129</v>
      </c>
      <c r="I259" s="156">
        <f t="shared" ref="I259:I261" si="53">F259*G259</f>
        <v>504</v>
      </c>
      <c r="J259" s="156">
        <f t="shared" si="52"/>
        <v>315</v>
      </c>
      <c r="K259" s="92" t="s">
        <v>315</v>
      </c>
      <c r="L259" s="92" t="s">
        <v>651</v>
      </c>
    </row>
    <row r="260" spans="1:12" ht="15.6">
      <c r="A260" s="105" t="s">
        <v>652</v>
      </c>
      <c r="B260" s="127" t="s">
        <v>474</v>
      </c>
      <c r="C260" s="108" t="s">
        <v>8</v>
      </c>
      <c r="D260" s="105" t="s">
        <v>611</v>
      </c>
      <c r="E260" s="127" t="s">
        <v>474</v>
      </c>
      <c r="F260" s="87">
        <v>12</v>
      </c>
      <c r="G260" s="87">
        <v>42</v>
      </c>
      <c r="H260" s="88">
        <v>1129</v>
      </c>
      <c r="I260" s="156">
        <f t="shared" si="53"/>
        <v>504</v>
      </c>
      <c r="J260" s="156">
        <f t="shared" si="52"/>
        <v>315</v>
      </c>
      <c r="K260" s="92" t="s">
        <v>315</v>
      </c>
      <c r="L260" s="92" t="s">
        <v>653</v>
      </c>
    </row>
    <row r="261" spans="1:12" ht="15.6">
      <c r="A261" s="105" t="s">
        <v>654</v>
      </c>
      <c r="B261" s="127" t="s">
        <v>474</v>
      </c>
      <c r="C261" s="108" t="s">
        <v>8</v>
      </c>
      <c r="D261" s="105" t="s">
        <v>618</v>
      </c>
      <c r="E261" s="127" t="s">
        <v>474</v>
      </c>
      <c r="F261" s="87">
        <v>12</v>
      </c>
      <c r="G261" s="87">
        <v>42</v>
      </c>
      <c r="H261" s="88">
        <v>1129</v>
      </c>
      <c r="I261" s="156">
        <f t="shared" si="53"/>
        <v>504</v>
      </c>
      <c r="J261" s="156">
        <f t="shared" si="52"/>
        <v>315</v>
      </c>
      <c r="K261" s="92" t="s">
        <v>315</v>
      </c>
      <c r="L261" s="116" t="s">
        <v>655</v>
      </c>
    </row>
    <row r="262" spans="1:12" ht="46.15" customHeight="1">
      <c r="A262" s="276" t="s">
        <v>471</v>
      </c>
      <c r="B262" s="277"/>
      <c r="C262" s="277"/>
      <c r="D262" s="277"/>
      <c r="E262" s="277"/>
      <c r="F262" s="277"/>
      <c r="G262" s="277"/>
      <c r="H262" s="277"/>
      <c r="I262" s="277"/>
      <c r="J262" s="277"/>
      <c r="K262" s="277"/>
      <c r="L262" s="278"/>
    </row>
    <row r="263" spans="1:12" ht="36">
      <c r="A263" s="25" t="s">
        <v>127</v>
      </c>
      <c r="B263" s="25"/>
      <c r="C263" s="25" t="s">
        <v>307</v>
      </c>
      <c r="D263" s="25" t="s">
        <v>128</v>
      </c>
      <c r="E263" s="25"/>
      <c r="F263" s="25" t="s">
        <v>129</v>
      </c>
      <c r="G263" s="25" t="s">
        <v>130</v>
      </c>
      <c r="H263" s="25" t="s">
        <v>131</v>
      </c>
      <c r="I263" s="25" t="s">
        <v>308</v>
      </c>
      <c r="J263" s="25" t="s">
        <v>309</v>
      </c>
      <c r="K263" s="25" t="s">
        <v>132</v>
      </c>
      <c r="L263" s="25" t="s">
        <v>133</v>
      </c>
    </row>
    <row r="264" spans="1:12" ht="26.1" customHeight="1">
      <c r="A264" s="279" t="s">
        <v>656</v>
      </c>
      <c r="B264" s="280"/>
      <c r="C264" s="280"/>
      <c r="D264" s="280"/>
      <c r="E264" s="280"/>
      <c r="F264" s="280"/>
      <c r="G264" s="280"/>
      <c r="H264" s="280"/>
      <c r="I264" s="280"/>
      <c r="J264" s="280"/>
      <c r="K264" s="280"/>
      <c r="L264" s="281"/>
    </row>
    <row r="265" spans="1:12" ht="15.6">
      <c r="A265" s="127" t="s">
        <v>657</v>
      </c>
      <c r="B265" s="127" t="s">
        <v>474</v>
      </c>
      <c r="C265" s="91" t="s">
        <v>6</v>
      </c>
      <c r="D265" s="127" t="s">
        <v>658</v>
      </c>
      <c r="E265" s="127" t="s">
        <v>474</v>
      </c>
      <c r="F265" s="87">
        <v>12</v>
      </c>
      <c r="G265" s="87">
        <v>64</v>
      </c>
      <c r="H265" s="88">
        <v>1970</v>
      </c>
      <c r="I265" s="156">
        <f t="shared" ref="I265:I294" si="54">F265*G265</f>
        <v>768</v>
      </c>
      <c r="J265" s="156">
        <f t="shared" ref="J265:J294" si="55">ROUND($I265*$H$3,0)</f>
        <v>352</v>
      </c>
      <c r="K265" s="92" t="s">
        <v>315</v>
      </c>
      <c r="L265" s="92" t="s">
        <v>659</v>
      </c>
    </row>
    <row r="266" spans="1:12" ht="15.6">
      <c r="A266" s="127" t="s">
        <v>660</v>
      </c>
      <c r="B266" s="127" t="s">
        <v>474</v>
      </c>
      <c r="C266" s="91" t="s">
        <v>6</v>
      </c>
      <c r="D266" s="127" t="s">
        <v>658</v>
      </c>
      <c r="E266" s="127" t="s">
        <v>474</v>
      </c>
      <c r="F266" s="87">
        <v>16</v>
      </c>
      <c r="G266" s="87">
        <v>64</v>
      </c>
      <c r="H266" s="88">
        <v>2618</v>
      </c>
      <c r="I266" s="156">
        <f t="shared" si="54"/>
        <v>1024</v>
      </c>
      <c r="J266" s="156">
        <f t="shared" si="55"/>
        <v>469</v>
      </c>
      <c r="K266" s="92" t="s">
        <v>315</v>
      </c>
      <c r="L266" s="92" t="s">
        <v>661</v>
      </c>
    </row>
    <row r="267" spans="1:12" ht="15.6">
      <c r="A267" s="127" t="s">
        <v>662</v>
      </c>
      <c r="B267" s="127" t="s">
        <v>474</v>
      </c>
      <c r="C267" s="91" t="s">
        <v>6</v>
      </c>
      <c r="D267" s="127" t="s">
        <v>658</v>
      </c>
      <c r="E267" s="127" t="s">
        <v>474</v>
      </c>
      <c r="F267" s="87">
        <v>20</v>
      </c>
      <c r="G267" s="87">
        <v>64</v>
      </c>
      <c r="H267" s="88">
        <v>3266</v>
      </c>
      <c r="I267" s="156">
        <f t="shared" si="54"/>
        <v>1280</v>
      </c>
      <c r="J267" s="156">
        <f t="shared" si="55"/>
        <v>587</v>
      </c>
      <c r="K267" s="92" t="s">
        <v>315</v>
      </c>
      <c r="L267" s="92" t="s">
        <v>663</v>
      </c>
    </row>
    <row r="268" spans="1:12" ht="15.6">
      <c r="A268" s="127" t="s">
        <v>664</v>
      </c>
      <c r="B268" s="127" t="s">
        <v>474</v>
      </c>
      <c r="C268" s="91" t="s">
        <v>6</v>
      </c>
      <c r="D268" s="127" t="s">
        <v>665</v>
      </c>
      <c r="E268" s="127" t="s">
        <v>474</v>
      </c>
      <c r="F268" s="87">
        <v>12</v>
      </c>
      <c r="G268" s="87">
        <v>64</v>
      </c>
      <c r="H268" s="88">
        <v>1970</v>
      </c>
      <c r="I268" s="156">
        <f t="shared" si="54"/>
        <v>768</v>
      </c>
      <c r="J268" s="156">
        <f t="shared" si="55"/>
        <v>352</v>
      </c>
      <c r="K268" s="92" t="s">
        <v>315</v>
      </c>
      <c r="L268" s="92" t="s">
        <v>666</v>
      </c>
    </row>
    <row r="269" spans="1:12" ht="15.6">
      <c r="A269" s="127" t="s">
        <v>667</v>
      </c>
      <c r="B269" s="127" t="s">
        <v>474</v>
      </c>
      <c r="C269" s="91" t="s">
        <v>6</v>
      </c>
      <c r="D269" s="127" t="s">
        <v>665</v>
      </c>
      <c r="E269" s="127" t="s">
        <v>474</v>
      </c>
      <c r="F269" s="87">
        <v>16</v>
      </c>
      <c r="G269" s="87">
        <v>64</v>
      </c>
      <c r="H269" s="88">
        <v>2618</v>
      </c>
      <c r="I269" s="156">
        <f t="shared" si="54"/>
        <v>1024</v>
      </c>
      <c r="J269" s="156">
        <f t="shared" si="55"/>
        <v>469</v>
      </c>
      <c r="K269" s="92" t="s">
        <v>315</v>
      </c>
      <c r="L269" s="92" t="s">
        <v>668</v>
      </c>
    </row>
    <row r="270" spans="1:12" ht="15.6">
      <c r="A270" s="127" t="s">
        <v>669</v>
      </c>
      <c r="B270" s="127" t="s">
        <v>474</v>
      </c>
      <c r="C270" s="91" t="s">
        <v>6</v>
      </c>
      <c r="D270" s="127" t="s">
        <v>665</v>
      </c>
      <c r="E270" s="127" t="s">
        <v>474</v>
      </c>
      <c r="F270" s="87">
        <v>20</v>
      </c>
      <c r="G270" s="87">
        <v>64</v>
      </c>
      <c r="H270" s="88">
        <v>3266</v>
      </c>
      <c r="I270" s="156">
        <f t="shared" si="54"/>
        <v>1280</v>
      </c>
      <c r="J270" s="156">
        <f t="shared" si="55"/>
        <v>587</v>
      </c>
      <c r="K270" s="92" t="s">
        <v>315</v>
      </c>
      <c r="L270" s="92" t="s">
        <v>670</v>
      </c>
    </row>
    <row r="271" spans="1:12" ht="15.6">
      <c r="A271" s="127" t="s">
        <v>671</v>
      </c>
      <c r="B271" s="127" t="s">
        <v>474</v>
      </c>
      <c r="C271" s="91" t="s">
        <v>6</v>
      </c>
      <c r="D271" s="127" t="s">
        <v>672</v>
      </c>
      <c r="E271" s="127" t="s">
        <v>474</v>
      </c>
      <c r="F271" s="87">
        <v>12</v>
      </c>
      <c r="G271" s="87">
        <v>64</v>
      </c>
      <c r="H271" s="88">
        <v>1970</v>
      </c>
      <c r="I271" s="156">
        <f t="shared" si="54"/>
        <v>768</v>
      </c>
      <c r="J271" s="156">
        <f t="shared" si="55"/>
        <v>352</v>
      </c>
      <c r="K271" s="92" t="s">
        <v>315</v>
      </c>
      <c r="L271" s="92" t="s">
        <v>673</v>
      </c>
    </row>
    <row r="272" spans="1:12" ht="15.6">
      <c r="A272" s="127" t="s">
        <v>674</v>
      </c>
      <c r="B272" s="127" t="s">
        <v>474</v>
      </c>
      <c r="C272" s="91" t="s">
        <v>6</v>
      </c>
      <c r="D272" s="127" t="s">
        <v>672</v>
      </c>
      <c r="E272" s="127" t="s">
        <v>474</v>
      </c>
      <c r="F272" s="87">
        <v>16</v>
      </c>
      <c r="G272" s="87">
        <v>64</v>
      </c>
      <c r="H272" s="88">
        <v>2618</v>
      </c>
      <c r="I272" s="156">
        <f t="shared" si="54"/>
        <v>1024</v>
      </c>
      <c r="J272" s="156">
        <f t="shared" si="55"/>
        <v>469</v>
      </c>
      <c r="K272" s="92" t="s">
        <v>315</v>
      </c>
      <c r="L272" s="92" t="s">
        <v>675</v>
      </c>
    </row>
    <row r="273" spans="1:14" ht="15.6">
      <c r="A273" s="127" t="s">
        <v>676</v>
      </c>
      <c r="B273" s="127" t="s">
        <v>474</v>
      </c>
      <c r="C273" s="91" t="s">
        <v>6</v>
      </c>
      <c r="D273" s="127" t="s">
        <v>672</v>
      </c>
      <c r="E273" s="127" t="s">
        <v>474</v>
      </c>
      <c r="F273" s="87">
        <v>20</v>
      </c>
      <c r="G273" s="87">
        <v>64</v>
      </c>
      <c r="H273" s="88">
        <v>3266</v>
      </c>
      <c r="I273" s="156">
        <f t="shared" si="54"/>
        <v>1280</v>
      </c>
      <c r="J273" s="156">
        <f t="shared" si="55"/>
        <v>587</v>
      </c>
      <c r="K273" s="92" t="s">
        <v>315</v>
      </c>
      <c r="L273" s="92" t="s">
        <v>677</v>
      </c>
    </row>
    <row r="274" spans="1:14" ht="15.6">
      <c r="A274" s="105" t="s">
        <v>678</v>
      </c>
      <c r="B274" s="127" t="s">
        <v>474</v>
      </c>
      <c r="C274" s="91" t="s">
        <v>6</v>
      </c>
      <c r="D274" s="105" t="s">
        <v>679</v>
      </c>
      <c r="E274" s="127" t="s">
        <v>474</v>
      </c>
      <c r="F274" s="87">
        <v>12</v>
      </c>
      <c r="G274" s="87">
        <v>64</v>
      </c>
      <c r="H274" s="88">
        <v>1970</v>
      </c>
      <c r="I274" s="156">
        <f t="shared" si="54"/>
        <v>768</v>
      </c>
      <c r="J274" s="156">
        <f t="shared" si="55"/>
        <v>352</v>
      </c>
      <c r="K274" s="92" t="s">
        <v>315</v>
      </c>
      <c r="L274" s="92" t="s">
        <v>680</v>
      </c>
    </row>
    <row r="275" spans="1:14" ht="15.6">
      <c r="A275" s="105" t="s">
        <v>681</v>
      </c>
      <c r="B275" s="127" t="s">
        <v>474</v>
      </c>
      <c r="C275" s="91" t="s">
        <v>6</v>
      </c>
      <c r="D275" s="105" t="s">
        <v>679</v>
      </c>
      <c r="E275" s="127" t="s">
        <v>474</v>
      </c>
      <c r="F275" s="87">
        <v>16</v>
      </c>
      <c r="G275" s="87">
        <v>64</v>
      </c>
      <c r="H275" s="88">
        <v>2618</v>
      </c>
      <c r="I275" s="156">
        <f t="shared" si="54"/>
        <v>1024</v>
      </c>
      <c r="J275" s="156">
        <f t="shared" si="55"/>
        <v>469</v>
      </c>
      <c r="K275" s="92" t="s">
        <v>315</v>
      </c>
      <c r="L275" s="92" t="s">
        <v>682</v>
      </c>
    </row>
    <row r="276" spans="1:14" ht="15.6">
      <c r="A276" s="105" t="s">
        <v>683</v>
      </c>
      <c r="B276" s="127" t="s">
        <v>474</v>
      </c>
      <c r="C276" s="91" t="s">
        <v>6</v>
      </c>
      <c r="D276" s="105" t="s">
        <v>679</v>
      </c>
      <c r="E276" s="127" t="s">
        <v>474</v>
      </c>
      <c r="F276" s="87">
        <v>20</v>
      </c>
      <c r="G276" s="87">
        <v>64</v>
      </c>
      <c r="H276" s="88">
        <v>3266</v>
      </c>
      <c r="I276" s="156">
        <f t="shared" si="54"/>
        <v>1280</v>
      </c>
      <c r="J276" s="156">
        <f t="shared" si="55"/>
        <v>587</v>
      </c>
      <c r="K276" s="92" t="s">
        <v>315</v>
      </c>
      <c r="L276" s="92" t="s">
        <v>684</v>
      </c>
    </row>
    <row r="277" spans="1:14" ht="15.6">
      <c r="A277" s="105" t="s">
        <v>685</v>
      </c>
      <c r="B277" s="127" t="s">
        <v>474</v>
      </c>
      <c r="C277" s="91" t="s">
        <v>6</v>
      </c>
      <c r="D277" s="105" t="s">
        <v>686</v>
      </c>
      <c r="E277" s="127" t="s">
        <v>474</v>
      </c>
      <c r="F277" s="87">
        <v>12</v>
      </c>
      <c r="G277" s="87">
        <v>64</v>
      </c>
      <c r="H277" s="88">
        <v>1970</v>
      </c>
      <c r="I277" s="156">
        <f t="shared" si="54"/>
        <v>768</v>
      </c>
      <c r="J277" s="156">
        <f t="shared" si="55"/>
        <v>352</v>
      </c>
      <c r="K277" s="92" t="s">
        <v>315</v>
      </c>
      <c r="L277" s="92" t="s">
        <v>687</v>
      </c>
    </row>
    <row r="278" spans="1:14" s="80" customFormat="1" ht="15.6">
      <c r="A278" s="105" t="s">
        <v>688</v>
      </c>
      <c r="B278" s="127" t="s">
        <v>474</v>
      </c>
      <c r="C278" s="91" t="s">
        <v>6</v>
      </c>
      <c r="D278" s="105" t="s">
        <v>686</v>
      </c>
      <c r="E278" s="127" t="s">
        <v>474</v>
      </c>
      <c r="F278" s="87">
        <v>16</v>
      </c>
      <c r="G278" s="87">
        <v>64</v>
      </c>
      <c r="H278" s="88">
        <v>2618</v>
      </c>
      <c r="I278" s="156">
        <f t="shared" si="54"/>
        <v>1024</v>
      </c>
      <c r="J278" s="156">
        <f t="shared" si="55"/>
        <v>469</v>
      </c>
      <c r="K278" s="92" t="s">
        <v>315</v>
      </c>
      <c r="L278" s="92" t="s">
        <v>689</v>
      </c>
      <c r="N278" s="89"/>
    </row>
    <row r="279" spans="1:14" ht="15.6">
      <c r="A279" s="105" t="s">
        <v>690</v>
      </c>
      <c r="B279" s="127" t="s">
        <v>474</v>
      </c>
      <c r="C279" s="91" t="s">
        <v>6</v>
      </c>
      <c r="D279" s="105" t="s">
        <v>686</v>
      </c>
      <c r="E279" s="127" t="s">
        <v>474</v>
      </c>
      <c r="F279" s="87">
        <v>20</v>
      </c>
      <c r="G279" s="87">
        <v>64</v>
      </c>
      <c r="H279" s="88">
        <v>3266</v>
      </c>
      <c r="I279" s="156">
        <f t="shared" si="54"/>
        <v>1280</v>
      </c>
      <c r="J279" s="156">
        <f t="shared" si="55"/>
        <v>587</v>
      </c>
      <c r="K279" s="92" t="s">
        <v>315</v>
      </c>
      <c r="L279" s="92" t="s">
        <v>691</v>
      </c>
    </row>
    <row r="280" spans="1:14" ht="15.6">
      <c r="A280" s="105" t="s">
        <v>692</v>
      </c>
      <c r="B280" s="127" t="s">
        <v>474</v>
      </c>
      <c r="C280" s="91" t="s">
        <v>6</v>
      </c>
      <c r="D280" s="105" t="s">
        <v>693</v>
      </c>
      <c r="E280" s="127" t="s">
        <v>474</v>
      </c>
      <c r="F280" s="87">
        <v>12</v>
      </c>
      <c r="G280" s="87">
        <v>64</v>
      </c>
      <c r="H280" s="88">
        <v>1970</v>
      </c>
      <c r="I280" s="156">
        <f t="shared" si="54"/>
        <v>768</v>
      </c>
      <c r="J280" s="156">
        <f t="shared" si="55"/>
        <v>352</v>
      </c>
      <c r="K280" s="92" t="s">
        <v>315</v>
      </c>
      <c r="L280" s="92" t="s">
        <v>694</v>
      </c>
    </row>
    <row r="281" spans="1:14" ht="15.6">
      <c r="A281" s="105" t="s">
        <v>695</v>
      </c>
      <c r="B281" s="127" t="s">
        <v>474</v>
      </c>
      <c r="C281" s="91" t="s">
        <v>6</v>
      </c>
      <c r="D281" s="105" t="s">
        <v>693</v>
      </c>
      <c r="E281" s="127" t="s">
        <v>474</v>
      </c>
      <c r="F281" s="87">
        <v>16</v>
      </c>
      <c r="G281" s="87">
        <v>64</v>
      </c>
      <c r="H281" s="88">
        <v>2618</v>
      </c>
      <c r="I281" s="156">
        <f t="shared" si="54"/>
        <v>1024</v>
      </c>
      <c r="J281" s="156">
        <f t="shared" si="55"/>
        <v>469</v>
      </c>
      <c r="K281" s="92" t="s">
        <v>315</v>
      </c>
      <c r="L281" s="92" t="s">
        <v>696</v>
      </c>
    </row>
    <row r="282" spans="1:14" ht="15.6">
      <c r="A282" s="105" t="s">
        <v>697</v>
      </c>
      <c r="B282" s="127" t="s">
        <v>474</v>
      </c>
      <c r="C282" s="91" t="s">
        <v>6</v>
      </c>
      <c r="D282" s="105" t="s">
        <v>693</v>
      </c>
      <c r="E282" s="127" t="s">
        <v>474</v>
      </c>
      <c r="F282" s="87">
        <v>20</v>
      </c>
      <c r="G282" s="87">
        <v>64</v>
      </c>
      <c r="H282" s="88">
        <v>3266</v>
      </c>
      <c r="I282" s="156">
        <f t="shared" si="54"/>
        <v>1280</v>
      </c>
      <c r="J282" s="156">
        <f t="shared" si="55"/>
        <v>587</v>
      </c>
      <c r="K282" s="92" t="s">
        <v>315</v>
      </c>
      <c r="L282" s="92" t="s">
        <v>698</v>
      </c>
    </row>
    <row r="283" spans="1:14" ht="15.6">
      <c r="A283" s="127" t="s">
        <v>699</v>
      </c>
      <c r="B283" s="127" t="s">
        <v>474</v>
      </c>
      <c r="C283" s="87" t="s">
        <v>7</v>
      </c>
      <c r="D283" s="127" t="s">
        <v>658</v>
      </c>
      <c r="E283" s="127" t="s">
        <v>474</v>
      </c>
      <c r="F283" s="87">
        <v>16</v>
      </c>
      <c r="G283" s="87">
        <v>64</v>
      </c>
      <c r="H283" s="88">
        <v>2763</v>
      </c>
      <c r="I283" s="156">
        <f t="shared" si="54"/>
        <v>1024</v>
      </c>
      <c r="J283" s="156">
        <f t="shared" si="55"/>
        <v>469</v>
      </c>
      <c r="K283" s="92" t="s">
        <v>315</v>
      </c>
      <c r="L283" s="92" t="s">
        <v>700</v>
      </c>
    </row>
    <row r="284" spans="1:14" ht="15.6">
      <c r="A284" s="127" t="s">
        <v>701</v>
      </c>
      <c r="B284" s="127" t="s">
        <v>474</v>
      </c>
      <c r="C284" s="87" t="s">
        <v>7</v>
      </c>
      <c r="D284" s="127" t="s">
        <v>658</v>
      </c>
      <c r="E284" s="127" t="s">
        <v>474</v>
      </c>
      <c r="F284" s="87">
        <v>20</v>
      </c>
      <c r="G284" s="87">
        <v>64</v>
      </c>
      <c r="H284" s="88">
        <v>3448</v>
      </c>
      <c r="I284" s="156">
        <f t="shared" si="54"/>
        <v>1280</v>
      </c>
      <c r="J284" s="156">
        <f t="shared" si="55"/>
        <v>587</v>
      </c>
      <c r="K284" s="92" t="s">
        <v>315</v>
      </c>
      <c r="L284" s="92" t="s">
        <v>702</v>
      </c>
    </row>
    <row r="285" spans="1:14" ht="15.6">
      <c r="A285" s="127" t="s">
        <v>703</v>
      </c>
      <c r="B285" s="127" t="s">
        <v>474</v>
      </c>
      <c r="C285" s="87" t="s">
        <v>7</v>
      </c>
      <c r="D285" s="127" t="s">
        <v>665</v>
      </c>
      <c r="E285" s="127" t="s">
        <v>474</v>
      </c>
      <c r="F285" s="87">
        <v>16</v>
      </c>
      <c r="G285" s="87">
        <v>64</v>
      </c>
      <c r="H285" s="88">
        <v>2763</v>
      </c>
      <c r="I285" s="156">
        <f t="shared" si="54"/>
        <v>1024</v>
      </c>
      <c r="J285" s="156">
        <f t="shared" si="55"/>
        <v>469</v>
      </c>
      <c r="K285" s="92" t="s">
        <v>315</v>
      </c>
      <c r="L285" s="92" t="s">
        <v>704</v>
      </c>
    </row>
    <row r="286" spans="1:14" ht="15.6">
      <c r="A286" s="127" t="s">
        <v>705</v>
      </c>
      <c r="B286" s="127" t="s">
        <v>474</v>
      </c>
      <c r="C286" s="87" t="s">
        <v>7</v>
      </c>
      <c r="D286" s="127" t="s">
        <v>665</v>
      </c>
      <c r="E286" s="127" t="s">
        <v>474</v>
      </c>
      <c r="F286" s="87">
        <v>20</v>
      </c>
      <c r="G286" s="87">
        <v>64</v>
      </c>
      <c r="H286" s="88">
        <v>3448</v>
      </c>
      <c r="I286" s="156">
        <f t="shared" si="54"/>
        <v>1280</v>
      </c>
      <c r="J286" s="156">
        <f t="shared" si="55"/>
        <v>587</v>
      </c>
      <c r="K286" s="92" t="s">
        <v>315</v>
      </c>
      <c r="L286" s="92" t="s">
        <v>706</v>
      </c>
    </row>
    <row r="287" spans="1:14" ht="15.6">
      <c r="A287" s="127" t="s">
        <v>707</v>
      </c>
      <c r="B287" s="127" t="s">
        <v>474</v>
      </c>
      <c r="C287" s="87" t="s">
        <v>7</v>
      </c>
      <c r="D287" s="127" t="s">
        <v>672</v>
      </c>
      <c r="E287" s="127" t="s">
        <v>474</v>
      </c>
      <c r="F287" s="87">
        <v>16</v>
      </c>
      <c r="G287" s="87">
        <v>64</v>
      </c>
      <c r="H287" s="88">
        <v>2763</v>
      </c>
      <c r="I287" s="156">
        <f t="shared" si="54"/>
        <v>1024</v>
      </c>
      <c r="J287" s="156">
        <f t="shared" si="55"/>
        <v>469</v>
      </c>
      <c r="K287" s="92" t="s">
        <v>315</v>
      </c>
      <c r="L287" s="92" t="s">
        <v>708</v>
      </c>
    </row>
    <row r="288" spans="1:14" ht="15.6">
      <c r="A288" s="127" t="s">
        <v>709</v>
      </c>
      <c r="B288" s="127" t="s">
        <v>474</v>
      </c>
      <c r="C288" s="87" t="s">
        <v>7</v>
      </c>
      <c r="D288" s="127" t="s">
        <v>672</v>
      </c>
      <c r="E288" s="127" t="s">
        <v>474</v>
      </c>
      <c r="F288" s="87">
        <v>20</v>
      </c>
      <c r="G288" s="87">
        <v>64</v>
      </c>
      <c r="H288" s="88">
        <v>3448</v>
      </c>
      <c r="I288" s="156">
        <f t="shared" si="54"/>
        <v>1280</v>
      </c>
      <c r="J288" s="156">
        <f t="shared" si="55"/>
        <v>587</v>
      </c>
      <c r="K288" s="92" t="s">
        <v>315</v>
      </c>
      <c r="L288" s="92" t="s">
        <v>710</v>
      </c>
    </row>
    <row r="289" spans="1:14" s="84" customFormat="1" ht="15.6">
      <c r="A289" s="105" t="s">
        <v>711</v>
      </c>
      <c r="B289" s="127" t="s">
        <v>474</v>
      </c>
      <c r="C289" s="87" t="s">
        <v>7</v>
      </c>
      <c r="D289" s="105" t="s">
        <v>679</v>
      </c>
      <c r="E289" s="127" t="s">
        <v>474</v>
      </c>
      <c r="F289" s="87">
        <v>16</v>
      </c>
      <c r="G289" s="87">
        <v>64</v>
      </c>
      <c r="H289" s="88">
        <v>2763</v>
      </c>
      <c r="I289" s="156">
        <f t="shared" si="54"/>
        <v>1024</v>
      </c>
      <c r="J289" s="156">
        <f t="shared" si="55"/>
        <v>469</v>
      </c>
      <c r="K289" s="92" t="s">
        <v>315</v>
      </c>
      <c r="L289" s="92" t="s">
        <v>712</v>
      </c>
      <c r="N289" s="89"/>
    </row>
    <row r="290" spans="1:14" ht="15.6">
      <c r="A290" s="105" t="s">
        <v>713</v>
      </c>
      <c r="B290" s="127" t="s">
        <v>474</v>
      </c>
      <c r="C290" s="87" t="s">
        <v>7</v>
      </c>
      <c r="D290" s="105" t="s">
        <v>679</v>
      </c>
      <c r="E290" s="127" t="s">
        <v>474</v>
      </c>
      <c r="F290" s="87">
        <v>20</v>
      </c>
      <c r="G290" s="87">
        <v>64</v>
      </c>
      <c r="H290" s="88">
        <v>3448</v>
      </c>
      <c r="I290" s="156">
        <f t="shared" si="54"/>
        <v>1280</v>
      </c>
      <c r="J290" s="156">
        <f t="shared" si="55"/>
        <v>587</v>
      </c>
      <c r="K290" s="92" t="s">
        <v>315</v>
      </c>
      <c r="L290" s="92" t="s">
        <v>714</v>
      </c>
    </row>
    <row r="291" spans="1:14" s="85" customFormat="1" ht="15.6">
      <c r="A291" s="105" t="s">
        <v>715</v>
      </c>
      <c r="B291" s="127" t="s">
        <v>474</v>
      </c>
      <c r="C291" s="87" t="s">
        <v>7</v>
      </c>
      <c r="D291" s="105" t="s">
        <v>686</v>
      </c>
      <c r="E291" s="127" t="s">
        <v>474</v>
      </c>
      <c r="F291" s="87">
        <v>16</v>
      </c>
      <c r="G291" s="87">
        <v>64</v>
      </c>
      <c r="H291" s="88">
        <v>2763</v>
      </c>
      <c r="I291" s="156">
        <f t="shared" si="54"/>
        <v>1024</v>
      </c>
      <c r="J291" s="156">
        <f t="shared" si="55"/>
        <v>469</v>
      </c>
      <c r="K291" s="92" t="s">
        <v>315</v>
      </c>
      <c r="L291" s="92" t="s">
        <v>716</v>
      </c>
      <c r="N291" s="89"/>
    </row>
    <row r="292" spans="1:14" ht="15.6">
      <c r="A292" s="105" t="s">
        <v>717</v>
      </c>
      <c r="B292" s="127" t="s">
        <v>474</v>
      </c>
      <c r="C292" s="87" t="s">
        <v>7</v>
      </c>
      <c r="D292" s="105" t="s">
        <v>686</v>
      </c>
      <c r="E292" s="127" t="s">
        <v>474</v>
      </c>
      <c r="F292" s="87">
        <v>20</v>
      </c>
      <c r="G292" s="87">
        <v>64</v>
      </c>
      <c r="H292" s="88">
        <v>3448</v>
      </c>
      <c r="I292" s="156">
        <f t="shared" si="54"/>
        <v>1280</v>
      </c>
      <c r="J292" s="156">
        <f t="shared" si="55"/>
        <v>587</v>
      </c>
      <c r="K292" s="92" t="s">
        <v>315</v>
      </c>
      <c r="L292" s="92" t="s">
        <v>718</v>
      </c>
    </row>
    <row r="293" spans="1:14" s="85" customFormat="1" ht="15.6">
      <c r="A293" s="105" t="s">
        <v>719</v>
      </c>
      <c r="B293" s="127" t="s">
        <v>474</v>
      </c>
      <c r="C293" s="87" t="s">
        <v>7</v>
      </c>
      <c r="D293" s="105" t="s">
        <v>693</v>
      </c>
      <c r="E293" s="127" t="s">
        <v>474</v>
      </c>
      <c r="F293" s="87">
        <v>16</v>
      </c>
      <c r="G293" s="87">
        <v>64</v>
      </c>
      <c r="H293" s="88">
        <v>2763</v>
      </c>
      <c r="I293" s="156">
        <f t="shared" si="54"/>
        <v>1024</v>
      </c>
      <c r="J293" s="156">
        <f t="shared" si="55"/>
        <v>469</v>
      </c>
      <c r="K293" s="92" t="s">
        <v>315</v>
      </c>
      <c r="L293" s="92" t="s">
        <v>720</v>
      </c>
      <c r="N293" s="89"/>
    </row>
    <row r="294" spans="1:14" s="85" customFormat="1" ht="15.6">
      <c r="A294" s="105" t="s">
        <v>721</v>
      </c>
      <c r="B294" s="127" t="s">
        <v>474</v>
      </c>
      <c r="C294" s="87" t="s">
        <v>7</v>
      </c>
      <c r="D294" s="105" t="s">
        <v>693</v>
      </c>
      <c r="E294" s="127" t="s">
        <v>474</v>
      </c>
      <c r="F294" s="87">
        <v>20</v>
      </c>
      <c r="G294" s="87">
        <v>64</v>
      </c>
      <c r="H294" s="88">
        <v>3448</v>
      </c>
      <c r="I294" s="156">
        <f t="shared" si="54"/>
        <v>1280</v>
      </c>
      <c r="J294" s="156">
        <f t="shared" si="55"/>
        <v>587</v>
      </c>
      <c r="K294" s="92" t="s">
        <v>315</v>
      </c>
      <c r="L294" s="92" t="s">
        <v>722</v>
      </c>
      <c r="N294" s="89"/>
    </row>
    <row r="295" spans="1:14" s="85" customFormat="1" ht="41.25" customHeight="1">
      <c r="A295" s="282" t="s">
        <v>207</v>
      </c>
      <c r="B295" s="283"/>
      <c r="C295" s="283"/>
      <c r="D295" s="283"/>
      <c r="E295" s="283"/>
      <c r="F295" s="283"/>
      <c r="G295" s="283"/>
      <c r="H295" s="283"/>
      <c r="I295" s="283"/>
      <c r="J295" s="283"/>
      <c r="K295" s="283"/>
      <c r="L295" s="284"/>
      <c r="N295" s="89"/>
    </row>
    <row r="296" spans="1:14" s="85" customFormat="1" ht="15.6">
      <c r="A296" s="127" t="s">
        <v>723</v>
      </c>
      <c r="B296" s="127" t="s">
        <v>474</v>
      </c>
      <c r="C296" s="105" t="s">
        <v>9</v>
      </c>
      <c r="D296" s="127" t="s">
        <v>658</v>
      </c>
      <c r="E296" s="127" t="s">
        <v>474</v>
      </c>
      <c r="F296" s="87">
        <v>12</v>
      </c>
      <c r="G296" s="87">
        <v>30</v>
      </c>
      <c r="H296" s="88">
        <v>1347</v>
      </c>
      <c r="I296" s="156">
        <f t="shared" ref="I296:I307" si="56">F296*G296</f>
        <v>360</v>
      </c>
      <c r="J296" s="156">
        <f t="shared" ref="J296:J301" si="57">ROUND($I296*$J$3,0)</f>
        <v>360</v>
      </c>
      <c r="K296" s="92" t="s">
        <v>315</v>
      </c>
      <c r="L296" s="92" t="s">
        <v>724</v>
      </c>
      <c r="N296" s="89"/>
    </row>
    <row r="297" spans="1:14" s="85" customFormat="1" ht="15.6">
      <c r="A297" s="127" t="s">
        <v>725</v>
      </c>
      <c r="B297" s="127" t="s">
        <v>474</v>
      </c>
      <c r="C297" s="105" t="s">
        <v>9</v>
      </c>
      <c r="D297" s="127" t="s">
        <v>665</v>
      </c>
      <c r="E297" s="127" t="s">
        <v>474</v>
      </c>
      <c r="F297" s="87">
        <v>12</v>
      </c>
      <c r="G297" s="87">
        <v>30</v>
      </c>
      <c r="H297" s="88">
        <v>1347</v>
      </c>
      <c r="I297" s="156">
        <f t="shared" si="56"/>
        <v>360</v>
      </c>
      <c r="J297" s="156">
        <f t="shared" si="57"/>
        <v>360</v>
      </c>
      <c r="K297" s="92" t="s">
        <v>315</v>
      </c>
      <c r="L297" s="92" t="s">
        <v>726</v>
      </c>
      <c r="N297" s="89"/>
    </row>
    <row r="298" spans="1:14" ht="15.6">
      <c r="A298" s="127" t="s">
        <v>727</v>
      </c>
      <c r="B298" s="127" t="s">
        <v>474</v>
      </c>
      <c r="C298" s="105" t="s">
        <v>9</v>
      </c>
      <c r="D298" s="127" t="s">
        <v>672</v>
      </c>
      <c r="E298" s="127" t="s">
        <v>474</v>
      </c>
      <c r="F298" s="87">
        <v>12</v>
      </c>
      <c r="G298" s="87">
        <v>30</v>
      </c>
      <c r="H298" s="88">
        <v>1347</v>
      </c>
      <c r="I298" s="156">
        <f t="shared" si="56"/>
        <v>360</v>
      </c>
      <c r="J298" s="156">
        <f t="shared" si="57"/>
        <v>360</v>
      </c>
      <c r="K298" s="92" t="s">
        <v>315</v>
      </c>
      <c r="L298" s="92" t="s">
        <v>728</v>
      </c>
    </row>
    <row r="299" spans="1:14" ht="15.6">
      <c r="A299" s="105" t="s">
        <v>729</v>
      </c>
      <c r="B299" s="127" t="s">
        <v>474</v>
      </c>
      <c r="C299" s="105" t="s">
        <v>9</v>
      </c>
      <c r="D299" s="105" t="s">
        <v>679</v>
      </c>
      <c r="E299" s="127" t="s">
        <v>474</v>
      </c>
      <c r="F299" s="87">
        <v>12</v>
      </c>
      <c r="G299" s="87">
        <v>30</v>
      </c>
      <c r="H299" s="88">
        <v>1347</v>
      </c>
      <c r="I299" s="156">
        <f t="shared" si="56"/>
        <v>360</v>
      </c>
      <c r="J299" s="156">
        <f t="shared" si="57"/>
        <v>360</v>
      </c>
      <c r="K299" s="92" t="s">
        <v>315</v>
      </c>
      <c r="L299" s="92" t="s">
        <v>730</v>
      </c>
    </row>
    <row r="300" spans="1:14" s="84" customFormat="1" ht="15.6">
      <c r="A300" s="105" t="s">
        <v>731</v>
      </c>
      <c r="B300" s="127" t="s">
        <v>474</v>
      </c>
      <c r="C300" s="105" t="s">
        <v>9</v>
      </c>
      <c r="D300" s="105" t="s">
        <v>686</v>
      </c>
      <c r="E300" s="127" t="s">
        <v>474</v>
      </c>
      <c r="F300" s="87">
        <v>12</v>
      </c>
      <c r="G300" s="87">
        <v>30</v>
      </c>
      <c r="H300" s="88">
        <v>1347</v>
      </c>
      <c r="I300" s="156">
        <f t="shared" si="56"/>
        <v>360</v>
      </c>
      <c r="J300" s="156">
        <f t="shared" si="57"/>
        <v>360</v>
      </c>
      <c r="K300" s="92" t="s">
        <v>315</v>
      </c>
      <c r="L300" s="92" t="s">
        <v>732</v>
      </c>
      <c r="N300" s="89"/>
    </row>
    <row r="301" spans="1:14" ht="15.6">
      <c r="A301" s="105" t="s">
        <v>733</v>
      </c>
      <c r="B301" s="127" t="s">
        <v>474</v>
      </c>
      <c r="C301" s="105" t="s">
        <v>9</v>
      </c>
      <c r="D301" s="105" t="s">
        <v>693</v>
      </c>
      <c r="E301" s="127" t="s">
        <v>474</v>
      </c>
      <c r="F301" s="87">
        <v>12</v>
      </c>
      <c r="G301" s="87">
        <v>30</v>
      </c>
      <c r="H301" s="88">
        <v>1347</v>
      </c>
      <c r="I301" s="156">
        <f t="shared" si="56"/>
        <v>360</v>
      </c>
      <c r="J301" s="156">
        <f t="shared" si="57"/>
        <v>360</v>
      </c>
      <c r="K301" s="92" t="s">
        <v>315</v>
      </c>
      <c r="L301" s="92" t="s">
        <v>734</v>
      </c>
    </row>
    <row r="302" spans="1:14" ht="15.6">
      <c r="A302" s="127" t="s">
        <v>735</v>
      </c>
      <c r="B302" s="127" t="s">
        <v>474</v>
      </c>
      <c r="C302" s="108" t="s">
        <v>8</v>
      </c>
      <c r="D302" s="127" t="s">
        <v>658</v>
      </c>
      <c r="E302" s="127" t="s">
        <v>474</v>
      </c>
      <c r="F302" s="87">
        <v>12</v>
      </c>
      <c r="G302" s="87">
        <v>42</v>
      </c>
      <c r="H302" s="88">
        <v>1126</v>
      </c>
      <c r="I302" s="156">
        <f t="shared" si="56"/>
        <v>504</v>
      </c>
      <c r="J302" s="156">
        <f t="shared" ref="J302:J307" si="58">ROUND($I302*$I$3,0)</f>
        <v>315</v>
      </c>
      <c r="K302" s="92" t="s">
        <v>315</v>
      </c>
      <c r="L302" s="92" t="s">
        <v>736</v>
      </c>
    </row>
    <row r="303" spans="1:14" s="85" customFormat="1" ht="15.6">
      <c r="A303" s="127" t="s">
        <v>737</v>
      </c>
      <c r="B303" s="127" t="s">
        <v>474</v>
      </c>
      <c r="C303" s="108" t="s">
        <v>8</v>
      </c>
      <c r="D303" s="127" t="s">
        <v>665</v>
      </c>
      <c r="E303" s="127" t="s">
        <v>474</v>
      </c>
      <c r="F303" s="87">
        <v>12</v>
      </c>
      <c r="G303" s="87">
        <v>42</v>
      </c>
      <c r="H303" s="88">
        <v>1126</v>
      </c>
      <c r="I303" s="156">
        <f t="shared" si="56"/>
        <v>504</v>
      </c>
      <c r="J303" s="156">
        <f t="shared" si="58"/>
        <v>315</v>
      </c>
      <c r="K303" s="92" t="s">
        <v>315</v>
      </c>
      <c r="L303" s="92" t="s">
        <v>738</v>
      </c>
      <c r="N303" s="89"/>
    </row>
    <row r="304" spans="1:14" s="85" customFormat="1" ht="15.6">
      <c r="A304" s="127" t="s">
        <v>739</v>
      </c>
      <c r="B304" s="127" t="s">
        <v>474</v>
      </c>
      <c r="C304" s="108" t="s">
        <v>8</v>
      </c>
      <c r="D304" s="127" t="s">
        <v>672</v>
      </c>
      <c r="E304" s="127" t="s">
        <v>474</v>
      </c>
      <c r="F304" s="87">
        <v>12</v>
      </c>
      <c r="G304" s="87">
        <v>42</v>
      </c>
      <c r="H304" s="88">
        <v>1126</v>
      </c>
      <c r="I304" s="156">
        <f t="shared" si="56"/>
        <v>504</v>
      </c>
      <c r="J304" s="156">
        <f t="shared" si="58"/>
        <v>315</v>
      </c>
      <c r="K304" s="92" t="s">
        <v>315</v>
      </c>
      <c r="L304" s="92" t="s">
        <v>740</v>
      </c>
      <c r="N304" s="89"/>
    </row>
    <row r="305" spans="1:14" s="85" customFormat="1" ht="15.6">
      <c r="A305" s="105" t="s">
        <v>741</v>
      </c>
      <c r="B305" s="127" t="s">
        <v>474</v>
      </c>
      <c r="C305" s="108" t="s">
        <v>8</v>
      </c>
      <c r="D305" s="105" t="s">
        <v>679</v>
      </c>
      <c r="E305" s="127" t="s">
        <v>474</v>
      </c>
      <c r="F305" s="87">
        <v>12</v>
      </c>
      <c r="G305" s="87">
        <v>42</v>
      </c>
      <c r="H305" s="88">
        <v>1126</v>
      </c>
      <c r="I305" s="156">
        <f t="shared" si="56"/>
        <v>504</v>
      </c>
      <c r="J305" s="156">
        <f t="shared" si="58"/>
        <v>315</v>
      </c>
      <c r="K305" s="92" t="s">
        <v>315</v>
      </c>
      <c r="L305" s="92" t="s">
        <v>742</v>
      </c>
      <c r="N305" s="89"/>
    </row>
    <row r="306" spans="1:14" s="85" customFormat="1" ht="15.6">
      <c r="A306" s="105" t="s">
        <v>743</v>
      </c>
      <c r="B306" s="127" t="s">
        <v>474</v>
      </c>
      <c r="C306" s="108" t="s">
        <v>8</v>
      </c>
      <c r="D306" s="105" t="s">
        <v>686</v>
      </c>
      <c r="E306" s="127" t="s">
        <v>474</v>
      </c>
      <c r="F306" s="87">
        <v>12</v>
      </c>
      <c r="G306" s="87">
        <v>42</v>
      </c>
      <c r="H306" s="88">
        <v>1126</v>
      </c>
      <c r="I306" s="156">
        <f t="shared" si="56"/>
        <v>504</v>
      </c>
      <c r="J306" s="156">
        <f t="shared" si="58"/>
        <v>315</v>
      </c>
      <c r="K306" s="92" t="s">
        <v>315</v>
      </c>
      <c r="L306" s="92" t="s">
        <v>744</v>
      </c>
      <c r="N306" s="89"/>
    </row>
    <row r="307" spans="1:14" s="85" customFormat="1" ht="15.6">
      <c r="A307" s="105" t="s">
        <v>745</v>
      </c>
      <c r="B307" s="127" t="s">
        <v>474</v>
      </c>
      <c r="C307" s="108" t="s">
        <v>8</v>
      </c>
      <c r="D307" s="105" t="s">
        <v>693</v>
      </c>
      <c r="E307" s="127" t="s">
        <v>474</v>
      </c>
      <c r="F307" s="87">
        <v>12</v>
      </c>
      <c r="G307" s="87">
        <v>42</v>
      </c>
      <c r="H307" s="88">
        <v>1126</v>
      </c>
      <c r="I307" s="156">
        <f t="shared" si="56"/>
        <v>504</v>
      </c>
      <c r="J307" s="156">
        <f t="shared" si="58"/>
        <v>315</v>
      </c>
      <c r="K307" s="92" t="s">
        <v>315</v>
      </c>
      <c r="L307" s="92" t="s">
        <v>746</v>
      </c>
      <c r="N307" s="89"/>
    </row>
    <row r="308" spans="1:14" ht="46.15" customHeight="1">
      <c r="A308" s="276" t="s">
        <v>471</v>
      </c>
      <c r="B308" s="277"/>
      <c r="C308" s="277"/>
      <c r="D308" s="277"/>
      <c r="E308" s="277"/>
      <c r="F308" s="277"/>
      <c r="G308" s="277"/>
      <c r="H308" s="277"/>
      <c r="I308" s="277"/>
      <c r="J308" s="277"/>
      <c r="K308" s="277"/>
      <c r="L308" s="278"/>
    </row>
    <row r="309" spans="1:14" s="85" customFormat="1" ht="26.1" customHeight="1">
      <c r="A309" s="279" t="s">
        <v>747</v>
      </c>
      <c r="B309" s="280"/>
      <c r="C309" s="280"/>
      <c r="D309" s="280"/>
      <c r="E309" s="280"/>
      <c r="F309" s="280"/>
      <c r="G309" s="280"/>
      <c r="H309" s="280"/>
      <c r="I309" s="280"/>
      <c r="J309" s="280"/>
      <c r="K309" s="280"/>
      <c r="L309" s="281"/>
    </row>
    <row r="310" spans="1:14" s="85" customFormat="1" ht="15.6">
      <c r="A310" s="105" t="s">
        <v>748</v>
      </c>
      <c r="B310" s="127" t="s">
        <v>474</v>
      </c>
      <c r="C310" s="91" t="s">
        <v>6</v>
      </c>
      <c r="D310" s="105" t="s">
        <v>749</v>
      </c>
      <c r="E310" s="127" t="s">
        <v>474</v>
      </c>
      <c r="F310" s="105">
        <v>12</v>
      </c>
      <c r="G310" s="87">
        <v>64</v>
      </c>
      <c r="H310" s="88">
        <v>1592</v>
      </c>
      <c r="I310" s="156">
        <f t="shared" ref="I310:I319" si="59">F310*G310</f>
        <v>768</v>
      </c>
      <c r="J310" s="156">
        <f t="shared" ref="J310:J319" si="60">ROUND($I310*$H$3,0)</f>
        <v>352</v>
      </c>
      <c r="K310" s="92" t="s">
        <v>232</v>
      </c>
      <c r="L310" s="92" t="s">
        <v>750</v>
      </c>
    </row>
    <row r="311" spans="1:14" s="85" customFormat="1" ht="15.6">
      <c r="A311" s="105" t="s">
        <v>751</v>
      </c>
      <c r="B311" s="127" t="s">
        <v>474</v>
      </c>
      <c r="C311" s="91" t="s">
        <v>6</v>
      </c>
      <c r="D311" s="105" t="s">
        <v>749</v>
      </c>
      <c r="E311" s="127" t="s">
        <v>474</v>
      </c>
      <c r="F311" s="105">
        <v>16</v>
      </c>
      <c r="G311" s="87">
        <v>64</v>
      </c>
      <c r="H311" s="88">
        <v>2114</v>
      </c>
      <c r="I311" s="156">
        <f t="shared" si="59"/>
        <v>1024</v>
      </c>
      <c r="J311" s="156">
        <f t="shared" si="60"/>
        <v>469</v>
      </c>
      <c r="K311" s="92" t="s">
        <v>232</v>
      </c>
      <c r="L311" s="92" t="s">
        <v>752</v>
      </c>
    </row>
    <row r="312" spans="1:14" s="84" customFormat="1" ht="15.6">
      <c r="A312" s="105" t="s">
        <v>753</v>
      </c>
      <c r="B312" s="127" t="s">
        <v>474</v>
      </c>
      <c r="C312" s="91" t="s">
        <v>6</v>
      </c>
      <c r="D312" s="105" t="s">
        <v>749</v>
      </c>
      <c r="E312" s="127" t="s">
        <v>474</v>
      </c>
      <c r="F312" s="105">
        <v>20</v>
      </c>
      <c r="G312" s="87">
        <v>64</v>
      </c>
      <c r="H312" s="88">
        <v>2636</v>
      </c>
      <c r="I312" s="156">
        <f t="shared" si="59"/>
        <v>1280</v>
      </c>
      <c r="J312" s="156">
        <f t="shared" si="60"/>
        <v>587</v>
      </c>
      <c r="K312" s="92" t="s">
        <v>232</v>
      </c>
      <c r="L312" s="92" t="s">
        <v>754</v>
      </c>
    </row>
    <row r="313" spans="1:14" ht="15.6">
      <c r="A313" s="105" t="s">
        <v>755</v>
      </c>
      <c r="B313" s="127" t="s">
        <v>474</v>
      </c>
      <c r="C313" s="91" t="s">
        <v>6</v>
      </c>
      <c r="D313" s="105" t="s">
        <v>756</v>
      </c>
      <c r="E313" s="127" t="s">
        <v>474</v>
      </c>
      <c r="F313" s="105">
        <v>12</v>
      </c>
      <c r="G313" s="87">
        <v>64</v>
      </c>
      <c r="H313" s="88">
        <v>1592</v>
      </c>
      <c r="I313" s="156">
        <f t="shared" si="59"/>
        <v>768</v>
      </c>
      <c r="J313" s="156">
        <f t="shared" si="60"/>
        <v>352</v>
      </c>
      <c r="K313" s="92" t="s">
        <v>232</v>
      </c>
      <c r="L313" s="92" t="s">
        <v>757</v>
      </c>
    </row>
    <row r="314" spans="1:14" s="85" customFormat="1" ht="15.6">
      <c r="A314" s="105" t="s">
        <v>758</v>
      </c>
      <c r="B314" s="127" t="s">
        <v>474</v>
      </c>
      <c r="C314" s="91" t="s">
        <v>6</v>
      </c>
      <c r="D314" s="105" t="s">
        <v>756</v>
      </c>
      <c r="E314" s="127" t="s">
        <v>474</v>
      </c>
      <c r="F314" s="105">
        <v>16</v>
      </c>
      <c r="G314" s="87">
        <v>64</v>
      </c>
      <c r="H314" s="88">
        <v>2114</v>
      </c>
      <c r="I314" s="156">
        <f t="shared" si="59"/>
        <v>1024</v>
      </c>
      <c r="J314" s="156">
        <f t="shared" si="60"/>
        <v>469</v>
      </c>
      <c r="K314" s="92" t="s">
        <v>232</v>
      </c>
      <c r="L314" s="92" t="s">
        <v>759</v>
      </c>
    </row>
    <row r="315" spans="1:14" s="85" customFormat="1" ht="15.6">
      <c r="A315" s="105" t="s">
        <v>760</v>
      </c>
      <c r="B315" s="127" t="s">
        <v>474</v>
      </c>
      <c r="C315" s="91" t="s">
        <v>6</v>
      </c>
      <c r="D315" s="105" t="s">
        <v>756</v>
      </c>
      <c r="E315" s="127" t="s">
        <v>474</v>
      </c>
      <c r="F315" s="105">
        <v>20</v>
      </c>
      <c r="G315" s="87">
        <v>64</v>
      </c>
      <c r="H315" s="88">
        <v>2636</v>
      </c>
      <c r="I315" s="156">
        <f t="shared" si="59"/>
        <v>1280</v>
      </c>
      <c r="J315" s="156">
        <f t="shared" si="60"/>
        <v>587</v>
      </c>
      <c r="K315" s="92" t="s">
        <v>232</v>
      </c>
      <c r="L315" s="92" t="s">
        <v>761</v>
      </c>
    </row>
    <row r="316" spans="1:14" s="85" customFormat="1" ht="15.6">
      <c r="A316" s="105" t="s">
        <v>762</v>
      </c>
      <c r="B316" s="127" t="s">
        <v>474</v>
      </c>
      <c r="C316" s="87" t="s">
        <v>7</v>
      </c>
      <c r="D316" s="105" t="s">
        <v>749</v>
      </c>
      <c r="E316" s="127" t="s">
        <v>474</v>
      </c>
      <c r="F316" s="105">
        <v>16</v>
      </c>
      <c r="G316" s="87">
        <v>64</v>
      </c>
      <c r="H316" s="88">
        <v>2216</v>
      </c>
      <c r="I316" s="156">
        <f t="shared" si="59"/>
        <v>1024</v>
      </c>
      <c r="J316" s="156">
        <f t="shared" si="60"/>
        <v>469</v>
      </c>
      <c r="K316" s="92" t="s">
        <v>232</v>
      </c>
      <c r="L316" s="92" t="s">
        <v>763</v>
      </c>
    </row>
    <row r="317" spans="1:14" s="85" customFormat="1" ht="15.6">
      <c r="A317" s="105" t="s">
        <v>764</v>
      </c>
      <c r="B317" s="127" t="s">
        <v>474</v>
      </c>
      <c r="C317" s="87" t="s">
        <v>7</v>
      </c>
      <c r="D317" s="105" t="s">
        <v>749</v>
      </c>
      <c r="E317" s="127" t="s">
        <v>474</v>
      </c>
      <c r="F317" s="105">
        <v>20</v>
      </c>
      <c r="G317" s="87">
        <v>64</v>
      </c>
      <c r="H317" s="88">
        <v>2764</v>
      </c>
      <c r="I317" s="156">
        <f t="shared" si="59"/>
        <v>1280</v>
      </c>
      <c r="J317" s="156">
        <f t="shared" si="60"/>
        <v>587</v>
      </c>
      <c r="K317" s="92" t="s">
        <v>232</v>
      </c>
      <c r="L317" s="92" t="s">
        <v>765</v>
      </c>
    </row>
    <row r="318" spans="1:14" s="80" customFormat="1" ht="15.6">
      <c r="A318" s="105" t="s">
        <v>766</v>
      </c>
      <c r="B318" s="127" t="s">
        <v>474</v>
      </c>
      <c r="C318" s="87" t="s">
        <v>7</v>
      </c>
      <c r="D318" s="105" t="s">
        <v>756</v>
      </c>
      <c r="E318" s="127" t="s">
        <v>474</v>
      </c>
      <c r="F318" s="105">
        <v>16</v>
      </c>
      <c r="G318" s="87">
        <v>64</v>
      </c>
      <c r="H318" s="88">
        <v>2216</v>
      </c>
      <c r="I318" s="156">
        <f t="shared" si="59"/>
        <v>1024</v>
      </c>
      <c r="J318" s="156">
        <f t="shared" si="60"/>
        <v>469</v>
      </c>
      <c r="K318" s="92" t="s">
        <v>232</v>
      </c>
      <c r="L318" s="92" t="s">
        <v>767</v>
      </c>
    </row>
    <row r="319" spans="1:14" ht="15.6">
      <c r="A319" s="105" t="s">
        <v>768</v>
      </c>
      <c r="B319" s="127" t="s">
        <v>474</v>
      </c>
      <c r="C319" s="87" t="s">
        <v>7</v>
      </c>
      <c r="D319" s="105" t="s">
        <v>756</v>
      </c>
      <c r="E319" s="127" t="s">
        <v>474</v>
      </c>
      <c r="F319" s="105">
        <v>20</v>
      </c>
      <c r="G319" s="87">
        <v>64</v>
      </c>
      <c r="H319" s="88">
        <v>2764</v>
      </c>
      <c r="I319" s="156">
        <f t="shared" si="59"/>
        <v>1280</v>
      </c>
      <c r="J319" s="156">
        <f t="shared" si="60"/>
        <v>587</v>
      </c>
      <c r="K319" s="92" t="s">
        <v>232</v>
      </c>
      <c r="L319" s="92" t="s">
        <v>769</v>
      </c>
    </row>
    <row r="320" spans="1:14" s="85" customFormat="1" ht="26.1" customHeight="1">
      <c r="A320" s="279" t="s">
        <v>770</v>
      </c>
      <c r="B320" s="280"/>
      <c r="C320" s="280"/>
      <c r="D320" s="280"/>
      <c r="E320" s="280"/>
      <c r="F320" s="280"/>
      <c r="G320" s="280"/>
      <c r="H320" s="280"/>
      <c r="I320" s="280"/>
      <c r="J320" s="280"/>
      <c r="K320" s="280"/>
      <c r="L320" s="281"/>
    </row>
    <row r="321" spans="1:12" s="85" customFormat="1" ht="15.6">
      <c r="A321" s="105" t="s">
        <v>771</v>
      </c>
      <c r="B321" s="127" t="s">
        <v>474</v>
      </c>
      <c r="C321" s="91" t="s">
        <v>6</v>
      </c>
      <c r="D321" s="105" t="s">
        <v>772</v>
      </c>
      <c r="E321" s="127" t="s">
        <v>474</v>
      </c>
      <c r="F321" s="105">
        <v>12</v>
      </c>
      <c r="G321" s="87">
        <v>64</v>
      </c>
      <c r="H321" s="88">
        <v>1592</v>
      </c>
      <c r="I321" s="156">
        <f t="shared" ref="I321:I335" si="61">F321*G321</f>
        <v>768</v>
      </c>
      <c r="J321" s="156">
        <f t="shared" ref="J321:J335" si="62">ROUND($I321*$H$3,0)</f>
        <v>352</v>
      </c>
      <c r="K321" s="92" t="s">
        <v>315</v>
      </c>
      <c r="L321" s="92" t="s">
        <v>773</v>
      </c>
    </row>
    <row r="322" spans="1:12" s="85" customFormat="1" ht="15.6">
      <c r="A322" s="105" t="s">
        <v>774</v>
      </c>
      <c r="B322" s="127" t="s">
        <v>474</v>
      </c>
      <c r="C322" s="91" t="s">
        <v>6</v>
      </c>
      <c r="D322" s="105" t="s">
        <v>772</v>
      </c>
      <c r="E322" s="127" t="s">
        <v>474</v>
      </c>
      <c r="F322" s="105">
        <v>16</v>
      </c>
      <c r="G322" s="87">
        <v>64</v>
      </c>
      <c r="H322" s="88">
        <v>2114</v>
      </c>
      <c r="I322" s="156">
        <f t="shared" si="61"/>
        <v>1024</v>
      </c>
      <c r="J322" s="156">
        <f t="shared" si="62"/>
        <v>469</v>
      </c>
      <c r="K322" s="92" t="s">
        <v>315</v>
      </c>
      <c r="L322" s="92" t="s">
        <v>775</v>
      </c>
    </row>
    <row r="323" spans="1:12" s="85" customFormat="1" ht="15.6">
      <c r="A323" s="105" t="s">
        <v>776</v>
      </c>
      <c r="B323" s="127" t="s">
        <v>474</v>
      </c>
      <c r="C323" s="91" t="s">
        <v>6</v>
      </c>
      <c r="D323" s="105" t="s">
        <v>772</v>
      </c>
      <c r="E323" s="127" t="s">
        <v>474</v>
      </c>
      <c r="F323" s="105">
        <v>20</v>
      </c>
      <c r="G323" s="87">
        <v>64</v>
      </c>
      <c r="H323" s="88">
        <v>2636</v>
      </c>
      <c r="I323" s="156">
        <f t="shared" si="61"/>
        <v>1280</v>
      </c>
      <c r="J323" s="156">
        <f t="shared" si="62"/>
        <v>587</v>
      </c>
      <c r="K323" s="92" t="s">
        <v>315</v>
      </c>
      <c r="L323" s="92" t="s">
        <v>777</v>
      </c>
    </row>
    <row r="324" spans="1:12" ht="15.6">
      <c r="A324" s="105" t="s">
        <v>778</v>
      </c>
      <c r="B324" s="127" t="s">
        <v>474</v>
      </c>
      <c r="C324" s="91" t="s">
        <v>6</v>
      </c>
      <c r="D324" s="105" t="s">
        <v>779</v>
      </c>
      <c r="E324" s="127" t="s">
        <v>474</v>
      </c>
      <c r="F324" s="105">
        <v>12</v>
      </c>
      <c r="G324" s="87">
        <v>64</v>
      </c>
      <c r="H324" s="88">
        <v>1592</v>
      </c>
      <c r="I324" s="156">
        <f t="shared" si="61"/>
        <v>768</v>
      </c>
      <c r="J324" s="156">
        <f t="shared" si="62"/>
        <v>352</v>
      </c>
      <c r="K324" s="92" t="s">
        <v>315</v>
      </c>
      <c r="L324" s="92" t="s">
        <v>780</v>
      </c>
    </row>
    <row r="325" spans="1:12" ht="15.6">
      <c r="A325" s="105" t="s">
        <v>781</v>
      </c>
      <c r="B325" s="127" t="s">
        <v>474</v>
      </c>
      <c r="C325" s="91" t="s">
        <v>6</v>
      </c>
      <c r="D325" s="105" t="s">
        <v>779</v>
      </c>
      <c r="E325" s="127" t="s">
        <v>474</v>
      </c>
      <c r="F325" s="105">
        <v>16</v>
      </c>
      <c r="G325" s="87">
        <v>64</v>
      </c>
      <c r="H325" s="88">
        <v>2114</v>
      </c>
      <c r="I325" s="156">
        <f t="shared" si="61"/>
        <v>1024</v>
      </c>
      <c r="J325" s="156">
        <f t="shared" si="62"/>
        <v>469</v>
      </c>
      <c r="K325" s="92" t="s">
        <v>315</v>
      </c>
      <c r="L325" s="92" t="s">
        <v>782</v>
      </c>
    </row>
    <row r="326" spans="1:12" ht="15.6">
      <c r="A326" s="105" t="s">
        <v>783</v>
      </c>
      <c r="B326" s="127" t="s">
        <v>474</v>
      </c>
      <c r="C326" s="91" t="s">
        <v>6</v>
      </c>
      <c r="D326" s="105" t="s">
        <v>779</v>
      </c>
      <c r="E326" s="127" t="s">
        <v>474</v>
      </c>
      <c r="F326" s="105">
        <v>20</v>
      </c>
      <c r="G326" s="87">
        <v>64</v>
      </c>
      <c r="H326" s="88">
        <v>2636</v>
      </c>
      <c r="I326" s="156">
        <f t="shared" si="61"/>
        <v>1280</v>
      </c>
      <c r="J326" s="156">
        <f t="shared" si="62"/>
        <v>587</v>
      </c>
      <c r="K326" s="92" t="s">
        <v>315</v>
      </c>
      <c r="L326" s="92" t="s">
        <v>784</v>
      </c>
    </row>
    <row r="327" spans="1:12" ht="15.6">
      <c r="A327" s="105" t="s">
        <v>785</v>
      </c>
      <c r="B327" s="127" t="s">
        <v>474</v>
      </c>
      <c r="C327" s="91" t="s">
        <v>6</v>
      </c>
      <c r="D327" s="105" t="s">
        <v>786</v>
      </c>
      <c r="E327" s="127" t="s">
        <v>474</v>
      </c>
      <c r="F327" s="105">
        <v>12</v>
      </c>
      <c r="G327" s="87">
        <v>64</v>
      </c>
      <c r="H327" s="88">
        <v>1592</v>
      </c>
      <c r="I327" s="156">
        <f t="shared" si="61"/>
        <v>768</v>
      </c>
      <c r="J327" s="156">
        <f t="shared" si="62"/>
        <v>352</v>
      </c>
      <c r="K327" s="92" t="s">
        <v>315</v>
      </c>
      <c r="L327" s="118" t="s">
        <v>787</v>
      </c>
    </row>
    <row r="328" spans="1:12" ht="15.6">
      <c r="A328" s="105" t="s">
        <v>788</v>
      </c>
      <c r="B328" s="127" t="s">
        <v>474</v>
      </c>
      <c r="C328" s="91" t="s">
        <v>6</v>
      </c>
      <c r="D328" s="105" t="s">
        <v>786</v>
      </c>
      <c r="E328" s="127" t="s">
        <v>474</v>
      </c>
      <c r="F328" s="105">
        <v>16</v>
      </c>
      <c r="G328" s="87">
        <v>64</v>
      </c>
      <c r="H328" s="88">
        <v>2114</v>
      </c>
      <c r="I328" s="156">
        <f t="shared" si="61"/>
        <v>1024</v>
      </c>
      <c r="J328" s="156">
        <f t="shared" si="62"/>
        <v>469</v>
      </c>
      <c r="K328" s="92" t="s">
        <v>315</v>
      </c>
      <c r="L328" s="116" t="s">
        <v>789</v>
      </c>
    </row>
    <row r="329" spans="1:12" ht="15.6">
      <c r="A329" s="105" t="s">
        <v>790</v>
      </c>
      <c r="B329" s="127" t="s">
        <v>474</v>
      </c>
      <c r="C329" s="91" t="s">
        <v>6</v>
      </c>
      <c r="D329" s="105" t="s">
        <v>786</v>
      </c>
      <c r="E329" s="127" t="s">
        <v>474</v>
      </c>
      <c r="F329" s="105">
        <v>20</v>
      </c>
      <c r="G329" s="87">
        <v>64</v>
      </c>
      <c r="H329" s="88">
        <v>2636</v>
      </c>
      <c r="I329" s="156">
        <f t="shared" si="61"/>
        <v>1280</v>
      </c>
      <c r="J329" s="156">
        <f t="shared" si="62"/>
        <v>587</v>
      </c>
      <c r="K329" s="92" t="s">
        <v>315</v>
      </c>
      <c r="L329" s="116" t="s">
        <v>791</v>
      </c>
    </row>
    <row r="330" spans="1:12" ht="15.6">
      <c r="A330" s="105" t="s">
        <v>792</v>
      </c>
      <c r="B330" s="127" t="s">
        <v>474</v>
      </c>
      <c r="C330" s="87" t="s">
        <v>7</v>
      </c>
      <c r="D330" s="105" t="s">
        <v>772</v>
      </c>
      <c r="E330" s="127" t="s">
        <v>474</v>
      </c>
      <c r="F330" s="105">
        <v>16</v>
      </c>
      <c r="G330" s="87">
        <v>64</v>
      </c>
      <c r="H330" s="88">
        <v>2216</v>
      </c>
      <c r="I330" s="156">
        <f t="shared" si="61"/>
        <v>1024</v>
      </c>
      <c r="J330" s="156">
        <f t="shared" si="62"/>
        <v>469</v>
      </c>
      <c r="K330" s="92" t="s">
        <v>315</v>
      </c>
      <c r="L330" s="92" t="s">
        <v>793</v>
      </c>
    </row>
    <row r="331" spans="1:12" ht="15.6">
      <c r="A331" s="105" t="s">
        <v>794</v>
      </c>
      <c r="B331" s="127" t="s">
        <v>474</v>
      </c>
      <c r="C331" s="87" t="s">
        <v>7</v>
      </c>
      <c r="D331" s="105" t="s">
        <v>772</v>
      </c>
      <c r="E331" s="127" t="s">
        <v>474</v>
      </c>
      <c r="F331" s="105">
        <v>20</v>
      </c>
      <c r="G331" s="87">
        <v>64</v>
      </c>
      <c r="H331" s="88">
        <v>2764</v>
      </c>
      <c r="I331" s="156">
        <f t="shared" si="61"/>
        <v>1280</v>
      </c>
      <c r="J331" s="156">
        <f t="shared" si="62"/>
        <v>587</v>
      </c>
      <c r="K331" s="92" t="s">
        <v>315</v>
      </c>
      <c r="L331" s="92" t="s">
        <v>795</v>
      </c>
    </row>
    <row r="332" spans="1:12" ht="15.6">
      <c r="A332" s="105" t="s">
        <v>796</v>
      </c>
      <c r="B332" s="127" t="s">
        <v>474</v>
      </c>
      <c r="C332" s="87" t="s">
        <v>7</v>
      </c>
      <c r="D332" s="105" t="s">
        <v>779</v>
      </c>
      <c r="E332" s="127" t="s">
        <v>474</v>
      </c>
      <c r="F332" s="105">
        <v>16</v>
      </c>
      <c r="G332" s="87">
        <v>64</v>
      </c>
      <c r="H332" s="88">
        <v>2216</v>
      </c>
      <c r="I332" s="156">
        <f t="shared" si="61"/>
        <v>1024</v>
      </c>
      <c r="J332" s="156">
        <f t="shared" si="62"/>
        <v>469</v>
      </c>
      <c r="K332" s="92" t="s">
        <v>315</v>
      </c>
      <c r="L332" s="92" t="s">
        <v>797</v>
      </c>
    </row>
    <row r="333" spans="1:12" ht="15.6">
      <c r="A333" s="105" t="s">
        <v>798</v>
      </c>
      <c r="B333" s="127" t="s">
        <v>474</v>
      </c>
      <c r="C333" s="87" t="s">
        <v>7</v>
      </c>
      <c r="D333" s="105" t="s">
        <v>779</v>
      </c>
      <c r="E333" s="127" t="s">
        <v>474</v>
      </c>
      <c r="F333" s="105">
        <v>20</v>
      </c>
      <c r="G333" s="87">
        <v>64</v>
      </c>
      <c r="H333" s="88">
        <v>2764</v>
      </c>
      <c r="I333" s="156">
        <f t="shared" si="61"/>
        <v>1280</v>
      </c>
      <c r="J333" s="156">
        <f t="shared" si="62"/>
        <v>587</v>
      </c>
      <c r="K333" s="92" t="s">
        <v>315</v>
      </c>
      <c r="L333" s="92" t="s">
        <v>799</v>
      </c>
    </row>
    <row r="334" spans="1:12" ht="15.6">
      <c r="A334" s="105" t="s">
        <v>800</v>
      </c>
      <c r="B334" s="127" t="s">
        <v>474</v>
      </c>
      <c r="C334" s="87" t="s">
        <v>7</v>
      </c>
      <c r="D334" s="105" t="s">
        <v>786</v>
      </c>
      <c r="E334" s="127" t="s">
        <v>474</v>
      </c>
      <c r="F334" s="105">
        <v>16</v>
      </c>
      <c r="G334" s="87">
        <v>64</v>
      </c>
      <c r="H334" s="88">
        <v>2216</v>
      </c>
      <c r="I334" s="156">
        <f t="shared" si="61"/>
        <v>1024</v>
      </c>
      <c r="J334" s="156">
        <f t="shared" si="62"/>
        <v>469</v>
      </c>
      <c r="K334" s="92" t="s">
        <v>315</v>
      </c>
      <c r="L334" s="116">
        <v>683531046688</v>
      </c>
    </row>
    <row r="335" spans="1:12" ht="15.6">
      <c r="A335" s="105" t="s">
        <v>801</v>
      </c>
      <c r="B335" s="127" t="s">
        <v>474</v>
      </c>
      <c r="C335" s="87" t="s">
        <v>7</v>
      </c>
      <c r="D335" s="105" t="s">
        <v>786</v>
      </c>
      <c r="E335" s="127" t="s">
        <v>474</v>
      </c>
      <c r="F335" s="87">
        <v>20</v>
      </c>
      <c r="G335" s="87">
        <v>64</v>
      </c>
      <c r="H335" s="88">
        <v>2764</v>
      </c>
      <c r="I335" s="156">
        <f t="shared" si="61"/>
        <v>1280</v>
      </c>
      <c r="J335" s="156">
        <f t="shared" si="62"/>
        <v>587</v>
      </c>
      <c r="K335" s="92" t="s">
        <v>315</v>
      </c>
      <c r="L335" s="116">
        <v>683531046695</v>
      </c>
    </row>
    <row r="336" spans="1:12" ht="41.25" customHeight="1">
      <c r="A336" s="282" t="s">
        <v>207</v>
      </c>
      <c r="B336" s="283"/>
      <c r="C336" s="283"/>
      <c r="D336" s="283"/>
      <c r="E336" s="283"/>
      <c r="F336" s="283"/>
      <c r="G336" s="283"/>
      <c r="H336" s="283"/>
      <c r="I336" s="283"/>
      <c r="J336" s="283"/>
      <c r="K336" s="283"/>
      <c r="L336" s="284"/>
    </row>
    <row r="337" spans="1:14" s="112" customFormat="1" ht="15.6">
      <c r="A337" s="87" t="s">
        <v>802</v>
      </c>
      <c r="B337" s="127" t="s">
        <v>474</v>
      </c>
      <c r="C337" s="105" t="s">
        <v>9</v>
      </c>
      <c r="D337" s="87" t="s">
        <v>749</v>
      </c>
      <c r="E337" s="127" t="s">
        <v>474</v>
      </c>
      <c r="F337" s="87">
        <v>12</v>
      </c>
      <c r="G337" s="87">
        <v>30</v>
      </c>
      <c r="H337" s="88">
        <v>1347</v>
      </c>
      <c r="I337" s="156">
        <f t="shared" ref="I337:I340" si="63">F337*G337</f>
        <v>360</v>
      </c>
      <c r="J337" s="156">
        <f t="shared" ref="J337:J340" si="64">ROUND($I337*$J$3,0)</f>
        <v>360</v>
      </c>
      <c r="K337" s="86" t="s">
        <v>803</v>
      </c>
      <c r="L337" s="86" t="s">
        <v>804</v>
      </c>
    </row>
    <row r="338" spans="1:14" s="112" customFormat="1" ht="15.6">
      <c r="A338" s="87" t="s">
        <v>805</v>
      </c>
      <c r="B338" s="127" t="s">
        <v>474</v>
      </c>
      <c r="C338" s="105" t="s">
        <v>9</v>
      </c>
      <c r="D338" s="87" t="s">
        <v>756</v>
      </c>
      <c r="E338" s="127" t="s">
        <v>474</v>
      </c>
      <c r="F338" s="87">
        <v>12</v>
      </c>
      <c r="G338" s="87">
        <v>30</v>
      </c>
      <c r="H338" s="88">
        <v>1347</v>
      </c>
      <c r="I338" s="156">
        <f t="shared" si="63"/>
        <v>360</v>
      </c>
      <c r="J338" s="156">
        <f t="shared" si="64"/>
        <v>360</v>
      </c>
      <c r="K338" s="86" t="s">
        <v>803</v>
      </c>
      <c r="L338" s="86" t="s">
        <v>806</v>
      </c>
    </row>
    <row r="339" spans="1:14" s="104" customFormat="1" ht="15.6">
      <c r="A339" s="105" t="s">
        <v>807</v>
      </c>
      <c r="B339" s="127" t="s">
        <v>474</v>
      </c>
      <c r="C339" s="105" t="s">
        <v>9</v>
      </c>
      <c r="D339" s="105" t="s">
        <v>772</v>
      </c>
      <c r="E339" s="127" t="s">
        <v>474</v>
      </c>
      <c r="F339" s="87">
        <v>12</v>
      </c>
      <c r="G339" s="87">
        <v>30</v>
      </c>
      <c r="H339" s="88">
        <v>1347</v>
      </c>
      <c r="I339" s="156">
        <f t="shared" si="63"/>
        <v>360</v>
      </c>
      <c r="J339" s="156">
        <f t="shared" si="64"/>
        <v>360</v>
      </c>
      <c r="K339" s="92" t="s">
        <v>315</v>
      </c>
      <c r="L339" s="92" t="s">
        <v>808</v>
      </c>
      <c r="N339" s="89"/>
    </row>
    <row r="340" spans="1:14" s="104" customFormat="1" ht="15.6">
      <c r="A340" s="105" t="s">
        <v>809</v>
      </c>
      <c r="B340" s="127" t="s">
        <v>474</v>
      </c>
      <c r="C340" s="105" t="s">
        <v>9</v>
      </c>
      <c r="D340" s="105" t="s">
        <v>779</v>
      </c>
      <c r="E340" s="127" t="s">
        <v>474</v>
      </c>
      <c r="F340" s="87">
        <v>12</v>
      </c>
      <c r="G340" s="87">
        <v>30</v>
      </c>
      <c r="H340" s="88">
        <v>1347</v>
      </c>
      <c r="I340" s="156">
        <f t="shared" si="63"/>
        <v>360</v>
      </c>
      <c r="J340" s="156">
        <f t="shared" si="64"/>
        <v>360</v>
      </c>
      <c r="K340" s="92" t="s">
        <v>315</v>
      </c>
      <c r="L340" s="92" t="s">
        <v>810</v>
      </c>
      <c r="N340" s="89"/>
    </row>
    <row r="341" spans="1:14" s="104" customFormat="1" ht="15.6">
      <c r="A341" s="105" t="s">
        <v>811</v>
      </c>
      <c r="B341" s="127" t="s">
        <v>474</v>
      </c>
      <c r="C341" s="105" t="s">
        <v>9</v>
      </c>
      <c r="D341" s="105" t="s">
        <v>786</v>
      </c>
      <c r="E341" s="127" t="s">
        <v>474</v>
      </c>
      <c r="F341" s="87">
        <v>12</v>
      </c>
      <c r="G341" s="87">
        <v>30</v>
      </c>
      <c r="H341" s="88">
        <v>1347</v>
      </c>
      <c r="I341" s="156">
        <f t="shared" ref="I341:I342" si="65">F341*G341</f>
        <v>360</v>
      </c>
      <c r="J341" s="156">
        <f t="shared" ref="J341" si="66">ROUND($I341*$J$3,0)</f>
        <v>360</v>
      </c>
      <c r="K341" s="92" t="s">
        <v>315</v>
      </c>
      <c r="L341" s="116">
        <v>683531046701</v>
      </c>
      <c r="N341" s="89"/>
    </row>
    <row r="342" spans="1:14" s="112" customFormat="1" ht="15.6">
      <c r="A342" s="87" t="s">
        <v>812</v>
      </c>
      <c r="B342" s="127" t="s">
        <v>474</v>
      </c>
      <c r="C342" s="108" t="s">
        <v>8</v>
      </c>
      <c r="D342" s="87" t="s">
        <v>749</v>
      </c>
      <c r="E342" s="127" t="s">
        <v>474</v>
      </c>
      <c r="F342" s="87">
        <v>12</v>
      </c>
      <c r="G342" s="87">
        <v>42</v>
      </c>
      <c r="H342" s="88">
        <v>1129</v>
      </c>
      <c r="I342" s="156">
        <f t="shared" si="65"/>
        <v>504</v>
      </c>
      <c r="J342" s="156">
        <f t="shared" ref="J342:J346" si="67">ROUND($I342*$I$3,0)</f>
        <v>315</v>
      </c>
      <c r="K342" s="86" t="s">
        <v>803</v>
      </c>
      <c r="L342" s="86" t="s">
        <v>813</v>
      </c>
    </row>
    <row r="343" spans="1:14" s="112" customFormat="1" ht="15.6">
      <c r="A343" s="87" t="s">
        <v>814</v>
      </c>
      <c r="B343" s="127" t="s">
        <v>474</v>
      </c>
      <c r="C343" s="108" t="s">
        <v>8</v>
      </c>
      <c r="D343" s="87" t="s">
        <v>756</v>
      </c>
      <c r="E343" s="127" t="s">
        <v>474</v>
      </c>
      <c r="F343" s="87">
        <v>12</v>
      </c>
      <c r="G343" s="87">
        <v>42</v>
      </c>
      <c r="H343" s="88">
        <v>1129</v>
      </c>
      <c r="I343" s="156">
        <f t="shared" ref="I343:I346" si="68">F343*G343</f>
        <v>504</v>
      </c>
      <c r="J343" s="156">
        <f t="shared" si="67"/>
        <v>315</v>
      </c>
      <c r="K343" s="86" t="s">
        <v>803</v>
      </c>
      <c r="L343" s="86" t="s">
        <v>815</v>
      </c>
    </row>
    <row r="344" spans="1:14" ht="15.6">
      <c r="A344" s="105" t="s">
        <v>816</v>
      </c>
      <c r="B344" s="127" t="s">
        <v>474</v>
      </c>
      <c r="C344" s="108" t="s">
        <v>8</v>
      </c>
      <c r="D344" s="105" t="s">
        <v>772</v>
      </c>
      <c r="E344" s="127" t="s">
        <v>474</v>
      </c>
      <c r="F344" s="87">
        <v>12</v>
      </c>
      <c r="G344" s="87">
        <v>42</v>
      </c>
      <c r="H344" s="88">
        <v>1129</v>
      </c>
      <c r="I344" s="156">
        <f t="shared" si="68"/>
        <v>504</v>
      </c>
      <c r="J344" s="156">
        <f t="shared" si="67"/>
        <v>315</v>
      </c>
      <c r="K344" s="92" t="s">
        <v>315</v>
      </c>
      <c r="L344" s="92" t="s">
        <v>817</v>
      </c>
    </row>
    <row r="345" spans="1:14" ht="15.6">
      <c r="A345" s="105" t="s">
        <v>818</v>
      </c>
      <c r="B345" s="127" t="s">
        <v>474</v>
      </c>
      <c r="C345" s="108" t="s">
        <v>8</v>
      </c>
      <c r="D345" s="105" t="s">
        <v>779</v>
      </c>
      <c r="E345" s="127" t="s">
        <v>474</v>
      </c>
      <c r="F345" s="87">
        <v>12</v>
      </c>
      <c r="G345" s="87">
        <v>42</v>
      </c>
      <c r="H345" s="88">
        <v>1129</v>
      </c>
      <c r="I345" s="156">
        <f t="shared" si="68"/>
        <v>504</v>
      </c>
      <c r="J345" s="156">
        <f t="shared" si="67"/>
        <v>315</v>
      </c>
      <c r="K345" s="92" t="s">
        <v>315</v>
      </c>
      <c r="L345" s="92" t="s">
        <v>819</v>
      </c>
    </row>
    <row r="346" spans="1:14" ht="15.6">
      <c r="A346" s="105" t="s">
        <v>820</v>
      </c>
      <c r="B346" s="127" t="s">
        <v>474</v>
      </c>
      <c r="C346" s="108" t="s">
        <v>8</v>
      </c>
      <c r="D346" s="105" t="s">
        <v>786</v>
      </c>
      <c r="E346" s="127" t="s">
        <v>474</v>
      </c>
      <c r="F346" s="87">
        <v>12</v>
      </c>
      <c r="G346" s="87">
        <v>42</v>
      </c>
      <c r="H346" s="88">
        <v>1129</v>
      </c>
      <c r="I346" s="156">
        <f t="shared" si="68"/>
        <v>504</v>
      </c>
      <c r="J346" s="156">
        <f t="shared" si="67"/>
        <v>315</v>
      </c>
      <c r="K346" s="92" t="s">
        <v>315</v>
      </c>
      <c r="L346" s="116">
        <v>683531046718</v>
      </c>
    </row>
    <row r="549" spans="1:10">
      <c r="A549" s="112"/>
      <c r="B549" s="112"/>
      <c r="C549" s="112"/>
      <c r="D549" s="112"/>
      <c r="E549" s="112"/>
      <c r="F549" s="112"/>
      <c r="J549" s="157"/>
    </row>
    <row r="550" spans="1:10">
      <c r="A550" s="112"/>
      <c r="B550" s="112"/>
      <c r="C550" s="112"/>
      <c r="D550" s="112"/>
      <c r="E550" s="112"/>
      <c r="F550" s="112"/>
      <c r="J550" s="157"/>
    </row>
    <row r="551" spans="1:10">
      <c r="A551" s="112"/>
      <c r="B551" s="112"/>
      <c r="C551" s="112"/>
      <c r="D551" s="112"/>
      <c r="E551" s="112"/>
      <c r="F551" s="112"/>
      <c r="J551" s="157"/>
    </row>
    <row r="552" spans="1:10">
      <c r="A552" s="112"/>
      <c r="B552" s="112"/>
      <c r="C552" s="112"/>
      <c r="D552" s="112"/>
      <c r="E552" s="112"/>
      <c r="F552" s="112"/>
      <c r="J552" s="157"/>
    </row>
    <row r="553" spans="1:10">
      <c r="A553" s="112"/>
      <c r="B553" s="112"/>
      <c r="C553" s="112"/>
      <c r="D553" s="112"/>
      <c r="E553" s="112"/>
      <c r="F553" s="112"/>
      <c r="J553" s="157"/>
    </row>
    <row r="554" spans="1:10">
      <c r="A554" s="112"/>
      <c r="B554" s="112"/>
      <c r="C554" s="112"/>
      <c r="D554" s="112"/>
      <c r="E554" s="112"/>
      <c r="F554" s="112"/>
      <c r="J554" s="157"/>
    </row>
    <row r="555" spans="1:10">
      <c r="A555" s="112"/>
      <c r="B555" s="112"/>
      <c r="C555" s="112"/>
      <c r="D555" s="112"/>
      <c r="E555" s="112"/>
      <c r="F555" s="112"/>
      <c r="J555" s="157"/>
    </row>
    <row r="556" spans="1:10">
      <c r="A556" s="112"/>
      <c r="B556" s="112"/>
      <c r="C556" s="112"/>
      <c r="D556" s="112"/>
      <c r="E556" s="112"/>
      <c r="F556" s="112"/>
      <c r="J556" s="157"/>
    </row>
  </sheetData>
  <mergeCells count="30">
    <mergeCell ref="A336:L336"/>
    <mergeCell ref="G1:J1"/>
    <mergeCell ref="A264:L264"/>
    <mergeCell ref="A295:L295"/>
    <mergeCell ref="A308:L308"/>
    <mergeCell ref="A309:L309"/>
    <mergeCell ref="A320:L320"/>
    <mergeCell ref="A198:L198"/>
    <mergeCell ref="A209:L209"/>
    <mergeCell ref="A225:L225"/>
    <mergeCell ref="A232:L232"/>
    <mergeCell ref="A253:L253"/>
    <mergeCell ref="A262:L262"/>
    <mergeCell ref="A127:L127"/>
    <mergeCell ref="A140:L140"/>
    <mergeCell ref="A153:L153"/>
    <mergeCell ref="A166:L166"/>
    <mergeCell ref="A170:L170"/>
    <mergeCell ref="A172:L172"/>
    <mergeCell ref="A39:L39"/>
    <mergeCell ref="A50:L50"/>
    <mergeCell ref="A54:L54"/>
    <mergeCell ref="A79:L79"/>
    <mergeCell ref="A88:L88"/>
    <mergeCell ref="A90:L90"/>
    <mergeCell ref="D1:F1"/>
    <mergeCell ref="K1:L3"/>
    <mergeCell ref="A4:L4"/>
    <mergeCell ref="A6:L6"/>
    <mergeCell ref="A34:L34"/>
  </mergeCells>
  <printOptions horizontalCentered="1"/>
  <pageMargins left="0.4" right="0.4" top="0.75" bottom="0.5" header="0.05" footer="0.05"/>
  <pageSetup scale="41" fitToHeight="0" orientation="portrait" r:id="rId1"/>
  <headerFooter alignWithMargins="0">
    <oddFooter>Page &amp;P of &amp;N</oddFooter>
  </headerFooter>
  <rowBreaks count="4" manualBreakCount="4">
    <brk id="87" max="10" man="1"/>
    <brk id="169" max="10" man="1"/>
    <brk id="261" max="10" man="1"/>
    <brk id="307"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37A48-18DA-44E3-A721-0A293BE5F71F}">
  <sheetPr>
    <tabColor theme="7" tint="-0.499984740745262"/>
    <pageSetUpPr fitToPage="1"/>
  </sheetPr>
  <dimension ref="A1:L569"/>
  <sheetViews>
    <sheetView view="pageBreakPreview" zoomScale="80" zoomScaleNormal="100" zoomScaleSheetLayoutView="80" workbookViewId="0">
      <selection activeCell="L6" sqref="L6"/>
    </sheetView>
  </sheetViews>
  <sheetFormatPr defaultColWidth="9.28515625" defaultRowHeight="13.15"/>
  <cols>
    <col min="1" max="1" width="18.7109375" style="89" bestFit="1" customWidth="1"/>
    <col min="2" max="2" width="90.42578125" style="89" customWidth="1"/>
    <col min="3" max="3" width="22.5703125" style="89" customWidth="1"/>
    <col min="4" max="4" width="8.7109375" style="89" bestFit="1" customWidth="1"/>
    <col min="5" max="5" width="15" style="112" customWidth="1"/>
    <col min="6" max="6" width="15.28515625" style="112" bestFit="1" customWidth="1"/>
    <col min="7" max="7" width="11.7109375" style="97" bestFit="1" customWidth="1"/>
    <col min="8" max="8" width="14.28515625" style="97" bestFit="1" customWidth="1"/>
    <col min="9" max="9" width="12.28515625" style="89" customWidth="1"/>
    <col min="10" max="10" width="17.28515625" style="89" customWidth="1"/>
    <col min="11" max="11" width="19.28515625" style="89" customWidth="1"/>
    <col min="12" max="12" width="12.5703125" style="89" bestFit="1" customWidth="1"/>
    <col min="13" max="16384" width="9.28515625" style="89"/>
  </cols>
  <sheetData>
    <row r="1" spans="1:12" s="78" customFormat="1" ht="106.5" customHeight="1">
      <c r="A1" s="77"/>
      <c r="B1" s="77"/>
      <c r="C1" s="272"/>
      <c r="D1" s="272"/>
      <c r="E1" s="77"/>
      <c r="F1" s="77"/>
      <c r="G1" s="286" t="s">
        <v>821</v>
      </c>
      <c r="H1" s="287"/>
      <c r="I1" s="287"/>
      <c r="J1" s="287"/>
      <c r="K1" s="287"/>
    </row>
    <row r="2" spans="1:12" s="80" customFormat="1" ht="15.6" customHeight="1">
      <c r="A2" s="289" t="s">
        <v>124</v>
      </c>
      <c r="B2" s="289"/>
      <c r="C2" s="289"/>
      <c r="D2" s="289"/>
      <c r="E2" s="289"/>
      <c r="F2" s="128"/>
      <c r="G2" s="287"/>
      <c r="H2" s="287"/>
      <c r="I2" s="287"/>
      <c r="J2" s="287"/>
      <c r="K2" s="287"/>
    </row>
    <row r="3" spans="1:12" s="80" customFormat="1" ht="15.6">
      <c r="A3" s="81" t="s">
        <v>125</v>
      </c>
      <c r="B3" s="81"/>
      <c r="C3" s="81"/>
      <c r="D3" s="81"/>
      <c r="E3" s="81"/>
      <c r="F3" s="77"/>
      <c r="G3" s="288"/>
      <c r="H3" s="288"/>
      <c r="I3" s="288"/>
      <c r="J3" s="288"/>
      <c r="K3" s="288"/>
    </row>
    <row r="4" spans="1:12" ht="46.15">
      <c r="A4" s="276" t="s">
        <v>822</v>
      </c>
      <c r="B4" s="277"/>
      <c r="C4" s="277"/>
      <c r="D4" s="277"/>
      <c r="E4" s="277"/>
      <c r="F4" s="277"/>
      <c r="G4" s="277"/>
      <c r="H4" s="277"/>
      <c r="I4" s="277"/>
      <c r="J4" s="277"/>
      <c r="K4" s="278"/>
    </row>
    <row r="5" spans="1:12" ht="36">
      <c r="A5" s="25" t="s">
        <v>127</v>
      </c>
      <c r="B5" s="25" t="s">
        <v>307</v>
      </c>
      <c r="C5" s="25" t="s">
        <v>128</v>
      </c>
      <c r="D5" s="25" t="s">
        <v>129</v>
      </c>
      <c r="E5" s="25" t="s">
        <v>130</v>
      </c>
      <c r="F5" s="25" t="s">
        <v>131</v>
      </c>
      <c r="G5" s="25" t="s">
        <v>823</v>
      </c>
      <c r="H5" s="25" t="s">
        <v>824</v>
      </c>
      <c r="I5" s="25" t="s">
        <v>825</v>
      </c>
      <c r="J5" s="25" t="s">
        <v>132</v>
      </c>
      <c r="K5" s="25" t="s">
        <v>133</v>
      </c>
    </row>
    <row r="6" spans="1:12" ht="25.9">
      <c r="A6" s="279" t="s">
        <v>826</v>
      </c>
      <c r="B6" s="280"/>
      <c r="C6" s="280"/>
      <c r="D6" s="280"/>
      <c r="E6" s="280"/>
      <c r="F6" s="280"/>
      <c r="G6" s="280"/>
      <c r="H6" s="280"/>
      <c r="I6" s="280"/>
      <c r="J6" s="280"/>
      <c r="K6" s="280"/>
      <c r="L6" s="129"/>
    </row>
    <row r="7" spans="1:12" ht="46.9">
      <c r="A7" s="127" t="s">
        <v>827</v>
      </c>
      <c r="B7" s="127" t="s">
        <v>828</v>
      </c>
      <c r="C7" s="127" t="s">
        <v>829</v>
      </c>
      <c r="D7" s="130"/>
      <c r="E7" s="127">
        <v>8</v>
      </c>
      <c r="F7" s="127">
        <v>34</v>
      </c>
      <c r="G7" s="153"/>
      <c r="H7" s="92">
        <v>100</v>
      </c>
      <c r="I7" s="132"/>
      <c r="J7" s="133" t="s">
        <v>232</v>
      </c>
      <c r="K7" s="92" t="s">
        <v>830</v>
      </c>
      <c r="L7" s="129"/>
    </row>
    <row r="8" spans="1:12" ht="46.9">
      <c r="A8" s="127" t="s">
        <v>831</v>
      </c>
      <c r="B8" s="127" t="s">
        <v>832</v>
      </c>
      <c r="C8" s="127" t="s">
        <v>829</v>
      </c>
      <c r="D8" s="130"/>
      <c r="E8" s="127" t="s">
        <v>833</v>
      </c>
      <c r="F8" s="127">
        <v>43</v>
      </c>
      <c r="G8" s="92"/>
      <c r="H8" s="92">
        <v>1000</v>
      </c>
      <c r="I8" s="132"/>
      <c r="J8" s="133" t="s">
        <v>232</v>
      </c>
      <c r="K8" s="92" t="s">
        <v>834</v>
      </c>
      <c r="L8" s="129"/>
    </row>
    <row r="9" spans="1:12" ht="46.9">
      <c r="A9" s="127" t="s">
        <v>835</v>
      </c>
      <c r="B9" s="127" t="s">
        <v>836</v>
      </c>
      <c r="C9" s="127" t="s">
        <v>829</v>
      </c>
      <c r="D9" s="130"/>
      <c r="E9" s="127" t="s">
        <v>833</v>
      </c>
      <c r="F9" s="127">
        <v>20</v>
      </c>
      <c r="G9" s="92"/>
      <c r="H9" s="92">
        <v>500</v>
      </c>
      <c r="I9" s="132"/>
      <c r="J9" s="133" t="s">
        <v>232</v>
      </c>
      <c r="K9" s="92" t="s">
        <v>837</v>
      </c>
      <c r="L9" s="129"/>
    </row>
    <row r="10" spans="1:12" ht="15.6">
      <c r="A10" s="127" t="s">
        <v>838</v>
      </c>
      <c r="B10" s="127" t="s">
        <v>839</v>
      </c>
      <c r="C10" s="127"/>
      <c r="D10" s="130"/>
      <c r="E10" s="127">
        <v>6</v>
      </c>
      <c r="F10" s="127">
        <v>3</v>
      </c>
      <c r="G10" s="92"/>
      <c r="H10" s="92"/>
      <c r="I10" s="132"/>
      <c r="J10" s="133" t="s">
        <v>232</v>
      </c>
      <c r="K10" s="92" t="s">
        <v>840</v>
      </c>
      <c r="L10" s="129"/>
    </row>
    <row r="11" spans="1:12" ht="15.6">
      <c r="A11" s="127" t="s">
        <v>841</v>
      </c>
      <c r="B11" s="127" t="s">
        <v>842</v>
      </c>
      <c r="C11" s="127" t="s">
        <v>843</v>
      </c>
      <c r="D11" s="130"/>
      <c r="E11" s="127">
        <v>20</v>
      </c>
      <c r="F11" s="127">
        <v>6</v>
      </c>
      <c r="G11" s="92"/>
      <c r="H11" s="92">
        <f t="shared" ref="H11:H12" si="0">G11*E11</f>
        <v>0</v>
      </c>
      <c r="I11" s="132"/>
      <c r="J11" s="133" t="s">
        <v>232</v>
      </c>
      <c r="K11" s="92" t="s">
        <v>844</v>
      </c>
      <c r="L11" s="129"/>
    </row>
    <row r="12" spans="1:12" ht="31.15">
      <c r="A12" s="127" t="s">
        <v>845</v>
      </c>
      <c r="B12" s="127" t="s">
        <v>846</v>
      </c>
      <c r="C12" s="127" t="s">
        <v>847</v>
      </c>
      <c r="D12" s="130"/>
      <c r="E12" s="127">
        <v>10</v>
      </c>
      <c r="F12" s="127">
        <v>13</v>
      </c>
      <c r="G12" s="92"/>
      <c r="H12" s="92">
        <f t="shared" si="0"/>
        <v>0</v>
      </c>
      <c r="I12" s="132"/>
      <c r="J12" s="133" t="s">
        <v>232</v>
      </c>
      <c r="K12" s="92" t="s">
        <v>848</v>
      </c>
      <c r="L12" s="129"/>
    </row>
    <row r="13" spans="1:12" s="104" customFormat="1" ht="25.9">
      <c r="A13" s="279" t="s">
        <v>849</v>
      </c>
      <c r="B13" s="280"/>
      <c r="C13" s="280"/>
      <c r="D13" s="280"/>
      <c r="E13" s="280"/>
      <c r="F13" s="280"/>
      <c r="G13" s="280"/>
      <c r="H13" s="280"/>
      <c r="I13" s="280"/>
      <c r="J13" s="280"/>
      <c r="K13" s="281"/>
    </row>
    <row r="14" spans="1:12" s="104" customFormat="1" ht="67.5" customHeight="1">
      <c r="A14" s="105" t="s">
        <v>850</v>
      </c>
      <c r="B14" s="105" t="s">
        <v>851</v>
      </c>
      <c r="C14" s="105" t="s">
        <v>843</v>
      </c>
      <c r="D14" s="130"/>
      <c r="E14" s="105">
        <v>6</v>
      </c>
      <c r="F14" s="105">
        <v>10</v>
      </c>
      <c r="G14" s="92"/>
      <c r="H14" s="92">
        <v>55</v>
      </c>
      <c r="I14" s="132"/>
      <c r="J14" s="92" t="s">
        <v>232</v>
      </c>
      <c r="K14" s="116">
        <f>1*683531046336</f>
        <v>683531046336</v>
      </c>
    </row>
    <row r="15" spans="1:12" s="104" customFormat="1" ht="46.9">
      <c r="A15" s="105" t="s">
        <v>852</v>
      </c>
      <c r="B15" s="105" t="s">
        <v>853</v>
      </c>
      <c r="C15" s="105" t="s">
        <v>843</v>
      </c>
      <c r="D15" s="130"/>
      <c r="E15" s="105">
        <v>2</v>
      </c>
      <c r="F15" s="105">
        <v>14</v>
      </c>
      <c r="G15" s="92"/>
      <c r="H15" s="92">
        <v>250</v>
      </c>
      <c r="I15" s="132"/>
      <c r="J15" s="92" t="s">
        <v>232</v>
      </c>
      <c r="K15" s="116">
        <v>683531046343</v>
      </c>
    </row>
    <row r="16" spans="1:12" s="104" customFormat="1" ht="47.25" customHeight="1">
      <c r="A16" s="105" t="s">
        <v>854</v>
      </c>
      <c r="B16" s="105" t="s">
        <v>855</v>
      </c>
      <c r="C16" s="105" t="s">
        <v>843</v>
      </c>
      <c r="D16" s="130"/>
      <c r="E16" s="105">
        <v>1</v>
      </c>
      <c r="F16" s="134">
        <v>105</v>
      </c>
      <c r="G16" s="125"/>
      <c r="H16" s="92"/>
      <c r="I16" s="132"/>
      <c r="J16" s="92" t="s">
        <v>232</v>
      </c>
      <c r="K16" s="116"/>
    </row>
    <row r="17" spans="1:12" ht="46.15">
      <c r="A17" s="276" t="s">
        <v>822</v>
      </c>
      <c r="B17" s="277"/>
      <c r="C17" s="277"/>
      <c r="D17" s="277"/>
      <c r="E17" s="277"/>
      <c r="F17" s="277"/>
      <c r="G17" s="277"/>
      <c r="H17" s="277"/>
      <c r="I17" s="277"/>
      <c r="J17" s="277"/>
      <c r="K17" s="278"/>
    </row>
    <row r="18" spans="1:12" ht="36">
      <c r="A18" s="25" t="s">
        <v>127</v>
      </c>
      <c r="B18" s="25" t="s">
        <v>307</v>
      </c>
      <c r="C18" s="25" t="s">
        <v>128</v>
      </c>
      <c r="D18" s="25" t="s">
        <v>129</v>
      </c>
      <c r="E18" s="25" t="s">
        <v>130</v>
      </c>
      <c r="F18" s="25" t="s">
        <v>131</v>
      </c>
      <c r="G18" s="25" t="s">
        <v>823</v>
      </c>
      <c r="H18" s="25" t="s">
        <v>824</v>
      </c>
      <c r="I18" s="25" t="s">
        <v>825</v>
      </c>
      <c r="J18" s="25" t="s">
        <v>132</v>
      </c>
      <c r="K18" s="25" t="s">
        <v>133</v>
      </c>
    </row>
    <row r="19" spans="1:12" ht="25.9">
      <c r="A19" s="279" t="s">
        <v>856</v>
      </c>
      <c r="B19" s="280"/>
      <c r="C19" s="280"/>
      <c r="D19" s="280"/>
      <c r="E19" s="280"/>
      <c r="F19" s="280"/>
      <c r="G19" s="280"/>
      <c r="H19" s="280"/>
      <c r="I19" s="280"/>
      <c r="J19" s="280"/>
      <c r="K19" s="281"/>
      <c r="L19" s="129"/>
    </row>
    <row r="20" spans="1:12" ht="18">
      <c r="A20" s="290" t="s">
        <v>857</v>
      </c>
      <c r="B20" s="291"/>
      <c r="C20" s="291"/>
      <c r="D20" s="291"/>
      <c r="E20" s="291"/>
      <c r="F20" s="291"/>
      <c r="G20" s="291"/>
      <c r="H20" s="291"/>
      <c r="I20" s="291"/>
      <c r="J20" s="291"/>
      <c r="K20" s="292"/>
      <c r="L20" s="129"/>
    </row>
    <row r="21" spans="1:12" ht="15.6">
      <c r="A21" s="105" t="s">
        <v>858</v>
      </c>
      <c r="B21" s="105" t="s">
        <v>859</v>
      </c>
      <c r="C21" s="105" t="s">
        <v>597</v>
      </c>
      <c r="D21" s="130"/>
      <c r="E21" s="105">
        <v>6</v>
      </c>
      <c r="F21" s="105">
        <v>19.5</v>
      </c>
      <c r="G21" s="92">
        <v>100</v>
      </c>
      <c r="H21" s="92"/>
      <c r="I21" s="132"/>
      <c r="J21" s="92" t="s">
        <v>860</v>
      </c>
      <c r="K21" s="92" t="s">
        <v>861</v>
      </c>
      <c r="L21" s="129"/>
    </row>
    <row r="22" spans="1:12" ht="15.6">
      <c r="A22" s="105" t="s">
        <v>862</v>
      </c>
      <c r="B22" s="105" t="s">
        <v>863</v>
      </c>
      <c r="C22" s="105" t="s">
        <v>864</v>
      </c>
      <c r="D22" s="130"/>
      <c r="E22" s="105">
        <v>6</v>
      </c>
      <c r="F22" s="105">
        <v>19.5</v>
      </c>
      <c r="G22" s="92">
        <v>100</v>
      </c>
      <c r="H22" s="92"/>
      <c r="I22" s="132"/>
      <c r="J22" s="92" t="s">
        <v>860</v>
      </c>
      <c r="K22" s="92" t="s">
        <v>865</v>
      </c>
      <c r="L22" s="129"/>
    </row>
    <row r="23" spans="1:12" ht="15.6">
      <c r="A23" s="105" t="s">
        <v>866</v>
      </c>
      <c r="B23" s="105" t="s">
        <v>867</v>
      </c>
      <c r="C23" s="105" t="s">
        <v>868</v>
      </c>
      <c r="D23" s="130"/>
      <c r="E23" s="105">
        <v>6</v>
      </c>
      <c r="F23" s="105">
        <v>19.5</v>
      </c>
      <c r="G23" s="92">
        <v>100</v>
      </c>
      <c r="H23" s="92"/>
      <c r="I23" s="132"/>
      <c r="J23" s="92" t="s">
        <v>860</v>
      </c>
      <c r="K23" s="92" t="s">
        <v>869</v>
      </c>
      <c r="L23" s="129"/>
    </row>
    <row r="24" spans="1:12" ht="15.6">
      <c r="A24" s="105" t="s">
        <v>870</v>
      </c>
      <c r="B24" s="105" t="s">
        <v>871</v>
      </c>
      <c r="C24" s="105" t="s">
        <v>618</v>
      </c>
      <c r="D24" s="130"/>
      <c r="E24" s="105">
        <v>6</v>
      </c>
      <c r="F24" s="105">
        <v>28.5</v>
      </c>
      <c r="G24" s="92">
        <v>100</v>
      </c>
      <c r="H24" s="92"/>
      <c r="I24" s="132"/>
      <c r="J24" s="92" t="s">
        <v>860</v>
      </c>
      <c r="K24" s="92" t="s">
        <v>872</v>
      </c>
      <c r="L24" s="129"/>
    </row>
    <row r="25" spans="1:12" ht="15.6">
      <c r="A25" s="105" t="s">
        <v>873</v>
      </c>
      <c r="B25" s="105" t="s">
        <v>874</v>
      </c>
      <c r="C25" s="105" t="s">
        <v>679</v>
      </c>
      <c r="D25" s="130"/>
      <c r="E25" s="105">
        <v>6</v>
      </c>
      <c r="F25" s="105">
        <v>19.5</v>
      </c>
      <c r="G25" s="92">
        <v>100</v>
      </c>
      <c r="H25" s="92"/>
      <c r="I25" s="132"/>
      <c r="J25" s="92" t="s">
        <v>860</v>
      </c>
      <c r="K25" s="92" t="s">
        <v>875</v>
      </c>
      <c r="L25" s="129"/>
    </row>
    <row r="26" spans="1:12" ht="15.6">
      <c r="A26" s="105" t="s">
        <v>876</v>
      </c>
      <c r="B26" s="105" t="s">
        <v>877</v>
      </c>
      <c r="C26" s="105" t="s">
        <v>658</v>
      </c>
      <c r="D26" s="130"/>
      <c r="E26" s="105">
        <v>6</v>
      </c>
      <c r="F26" s="105">
        <v>19.5</v>
      </c>
      <c r="G26" s="92">
        <v>100</v>
      </c>
      <c r="H26" s="92"/>
      <c r="I26" s="132"/>
      <c r="J26" s="133" t="s">
        <v>860</v>
      </c>
      <c r="K26" s="92" t="s">
        <v>878</v>
      </c>
      <c r="L26" s="129"/>
    </row>
    <row r="27" spans="1:12" ht="15.6">
      <c r="A27" s="127" t="s">
        <v>879</v>
      </c>
      <c r="B27" s="127" t="s">
        <v>880</v>
      </c>
      <c r="C27" s="127" t="s">
        <v>665</v>
      </c>
      <c r="D27" s="130"/>
      <c r="E27" s="105">
        <v>6</v>
      </c>
      <c r="F27" s="105">
        <v>19.5</v>
      </c>
      <c r="G27" s="92">
        <v>100</v>
      </c>
      <c r="H27" s="92"/>
      <c r="I27" s="132"/>
      <c r="J27" s="133" t="s">
        <v>860</v>
      </c>
      <c r="K27" s="92" t="s">
        <v>881</v>
      </c>
      <c r="L27" s="129"/>
    </row>
    <row r="28" spans="1:12" ht="15.6">
      <c r="A28" s="127" t="s">
        <v>882</v>
      </c>
      <c r="B28" s="127" t="s">
        <v>883</v>
      </c>
      <c r="C28" s="127" t="s">
        <v>672</v>
      </c>
      <c r="D28" s="130"/>
      <c r="E28" s="105">
        <v>6</v>
      </c>
      <c r="F28" s="127">
        <v>19.5</v>
      </c>
      <c r="G28" s="92">
        <v>100</v>
      </c>
      <c r="H28" s="92"/>
      <c r="I28" s="132"/>
      <c r="J28" s="133" t="s">
        <v>860</v>
      </c>
      <c r="K28" s="92" t="s">
        <v>884</v>
      </c>
      <c r="L28" s="129"/>
    </row>
    <row r="29" spans="1:12" ht="15.6">
      <c r="A29" s="105" t="s">
        <v>885</v>
      </c>
      <c r="B29" s="105" t="s">
        <v>886</v>
      </c>
      <c r="C29" s="105" t="s">
        <v>887</v>
      </c>
      <c r="D29" s="130"/>
      <c r="E29" s="105">
        <v>6</v>
      </c>
      <c r="F29" s="105">
        <v>19.5</v>
      </c>
      <c r="G29" s="92">
        <v>100</v>
      </c>
      <c r="H29" s="92"/>
      <c r="I29" s="132"/>
      <c r="J29" s="133" t="s">
        <v>860</v>
      </c>
      <c r="K29" s="92" t="s">
        <v>888</v>
      </c>
      <c r="L29" s="129"/>
    </row>
    <row r="30" spans="1:12" ht="15.6">
      <c r="A30" s="105" t="s">
        <v>889</v>
      </c>
      <c r="B30" s="105" t="s">
        <v>890</v>
      </c>
      <c r="C30" s="105" t="s">
        <v>693</v>
      </c>
      <c r="D30" s="130"/>
      <c r="E30" s="105">
        <v>6</v>
      </c>
      <c r="F30" s="105">
        <v>19.5</v>
      </c>
      <c r="G30" s="92">
        <v>100</v>
      </c>
      <c r="H30" s="92"/>
      <c r="I30" s="132"/>
      <c r="J30" s="133" t="s">
        <v>860</v>
      </c>
      <c r="K30" s="92" t="s">
        <v>891</v>
      </c>
      <c r="L30" s="129"/>
    </row>
    <row r="31" spans="1:12" ht="25.9">
      <c r="A31" s="279" t="s">
        <v>892</v>
      </c>
      <c r="B31" s="280"/>
      <c r="C31" s="280"/>
      <c r="D31" s="280"/>
      <c r="E31" s="280"/>
      <c r="F31" s="280"/>
      <c r="G31" s="280"/>
      <c r="H31" s="280"/>
      <c r="I31" s="280"/>
      <c r="J31" s="280"/>
      <c r="K31" s="281"/>
      <c r="L31" s="129"/>
    </row>
    <row r="32" spans="1:12" s="136" customFormat="1" ht="18">
      <c r="A32" s="290" t="s">
        <v>857</v>
      </c>
      <c r="B32" s="291"/>
      <c r="C32" s="291"/>
      <c r="D32" s="291"/>
      <c r="E32" s="291"/>
      <c r="F32" s="291"/>
      <c r="G32" s="291"/>
      <c r="H32" s="291"/>
      <c r="I32" s="291"/>
      <c r="J32" s="291"/>
      <c r="K32" s="292"/>
      <c r="L32" s="135"/>
    </row>
    <row r="33" spans="1:12" ht="15.6">
      <c r="A33" s="105" t="s">
        <v>893</v>
      </c>
      <c r="B33" s="105" t="s">
        <v>894</v>
      </c>
      <c r="C33" s="105" t="s">
        <v>772</v>
      </c>
      <c r="D33" s="105"/>
      <c r="E33" s="105">
        <v>5</v>
      </c>
      <c r="F33" s="105">
        <v>11.5</v>
      </c>
      <c r="G33" s="92">
        <v>50</v>
      </c>
      <c r="H33" s="92"/>
      <c r="I33" s="131"/>
      <c r="J33" s="92" t="s">
        <v>860</v>
      </c>
      <c r="K33" s="92" t="s">
        <v>895</v>
      </c>
      <c r="L33" s="129"/>
    </row>
    <row r="34" spans="1:12" ht="15.6">
      <c r="A34" s="105" t="s">
        <v>896</v>
      </c>
      <c r="B34" s="105" t="s">
        <v>897</v>
      </c>
      <c r="C34" s="105" t="s">
        <v>786</v>
      </c>
      <c r="D34" s="105"/>
      <c r="E34" s="105">
        <v>5</v>
      </c>
      <c r="F34" s="105">
        <v>11.5</v>
      </c>
      <c r="G34" s="92">
        <v>50</v>
      </c>
      <c r="H34" s="92"/>
      <c r="I34" s="131"/>
      <c r="J34" s="92" t="s">
        <v>860</v>
      </c>
      <c r="K34" s="92" t="s">
        <v>898</v>
      </c>
      <c r="L34" s="129"/>
    </row>
    <row r="35" spans="1:12" ht="15.6">
      <c r="A35" s="105" t="s">
        <v>899</v>
      </c>
      <c r="B35" s="105" t="s">
        <v>900</v>
      </c>
      <c r="C35" s="105" t="s">
        <v>901</v>
      </c>
      <c r="D35" s="105"/>
      <c r="E35" s="105">
        <v>5</v>
      </c>
      <c r="F35" s="105">
        <v>11.5</v>
      </c>
      <c r="G35" s="92">
        <v>50</v>
      </c>
      <c r="H35" s="92"/>
      <c r="I35" s="131"/>
      <c r="J35" s="92" t="s">
        <v>860</v>
      </c>
      <c r="K35" s="92" t="s">
        <v>902</v>
      </c>
      <c r="L35" s="129"/>
    </row>
    <row r="36" spans="1:12" ht="31.15">
      <c r="A36" s="105" t="s">
        <v>903</v>
      </c>
      <c r="B36" s="105" t="s">
        <v>904</v>
      </c>
      <c r="C36" s="105" t="s">
        <v>749</v>
      </c>
      <c r="D36" s="105"/>
      <c r="E36" s="105">
        <v>5</v>
      </c>
      <c r="F36" s="105">
        <v>11.5</v>
      </c>
      <c r="G36" s="92">
        <v>50</v>
      </c>
      <c r="H36" s="92"/>
      <c r="I36" s="131"/>
      <c r="J36" s="92" t="s">
        <v>860</v>
      </c>
      <c r="K36" s="92" t="s">
        <v>905</v>
      </c>
      <c r="L36" s="129"/>
    </row>
    <row r="37" spans="1:12" ht="31.15">
      <c r="A37" s="105" t="s">
        <v>906</v>
      </c>
      <c r="B37" s="105" t="s">
        <v>907</v>
      </c>
      <c r="C37" s="105" t="s">
        <v>756</v>
      </c>
      <c r="D37" s="105"/>
      <c r="E37" s="105">
        <v>5</v>
      </c>
      <c r="F37" s="105">
        <v>11.5</v>
      </c>
      <c r="G37" s="92">
        <v>50</v>
      </c>
      <c r="H37" s="92"/>
      <c r="I37" s="131"/>
      <c r="J37" s="92" t="s">
        <v>860</v>
      </c>
      <c r="K37" s="92" t="s">
        <v>908</v>
      </c>
      <c r="L37" s="129"/>
    </row>
    <row r="38" spans="1:12" ht="31.15">
      <c r="A38" s="105" t="s">
        <v>909</v>
      </c>
      <c r="B38" s="105" t="s">
        <v>910</v>
      </c>
      <c r="C38" s="105" t="s">
        <v>551</v>
      </c>
      <c r="D38" s="105"/>
      <c r="E38" s="105">
        <v>5</v>
      </c>
      <c r="F38" s="105">
        <v>11.5</v>
      </c>
      <c r="G38" s="92">
        <v>50</v>
      </c>
      <c r="H38" s="92"/>
      <c r="I38" s="131"/>
      <c r="J38" s="92" t="s">
        <v>860</v>
      </c>
      <c r="K38" s="92" t="s">
        <v>911</v>
      </c>
      <c r="L38" s="129"/>
    </row>
    <row r="39" spans="1:12" ht="31.15">
      <c r="A39" s="105" t="s">
        <v>912</v>
      </c>
      <c r="B39" s="105" t="s">
        <v>913</v>
      </c>
      <c r="C39" s="105" t="s">
        <v>558</v>
      </c>
      <c r="D39" s="105"/>
      <c r="E39" s="105">
        <v>5</v>
      </c>
      <c r="F39" s="105">
        <v>11.5</v>
      </c>
      <c r="G39" s="92">
        <v>50</v>
      </c>
      <c r="H39" s="92"/>
      <c r="I39" s="131"/>
      <c r="J39" s="92" t="s">
        <v>860</v>
      </c>
      <c r="K39" s="92" t="s">
        <v>914</v>
      </c>
      <c r="L39" s="129"/>
    </row>
    <row r="40" spans="1:12" ht="15.6">
      <c r="A40" s="105" t="s">
        <v>915</v>
      </c>
      <c r="B40" s="105" t="s">
        <v>916</v>
      </c>
      <c r="C40" s="105" t="s">
        <v>565</v>
      </c>
      <c r="D40" s="105"/>
      <c r="E40" s="105">
        <v>5</v>
      </c>
      <c r="F40" s="105">
        <v>11.5</v>
      </c>
      <c r="G40" s="92">
        <v>50</v>
      </c>
      <c r="H40" s="92"/>
      <c r="I40" s="131"/>
      <c r="J40" s="92" t="s">
        <v>860</v>
      </c>
      <c r="K40" s="92" t="s">
        <v>917</v>
      </c>
      <c r="L40" s="129"/>
    </row>
    <row r="41" spans="1:12" ht="15.6">
      <c r="A41" s="105" t="s">
        <v>918</v>
      </c>
      <c r="B41" s="105" t="s">
        <v>919</v>
      </c>
      <c r="C41" s="105" t="s">
        <v>604</v>
      </c>
      <c r="D41" s="105"/>
      <c r="E41" s="105">
        <v>5</v>
      </c>
      <c r="F41" s="105">
        <v>11.5</v>
      </c>
      <c r="G41" s="92">
        <v>50</v>
      </c>
      <c r="H41" s="92"/>
      <c r="I41" s="131"/>
      <c r="J41" s="92" t="s">
        <v>860</v>
      </c>
      <c r="K41" s="92" t="s">
        <v>920</v>
      </c>
      <c r="L41" s="129"/>
    </row>
    <row r="42" spans="1:12" ht="15.6">
      <c r="A42" s="105" t="s">
        <v>921</v>
      </c>
      <c r="B42" s="105" t="s">
        <v>922</v>
      </c>
      <c r="C42" s="105" t="s">
        <v>611</v>
      </c>
      <c r="D42" s="105"/>
      <c r="E42" s="105">
        <v>5</v>
      </c>
      <c r="F42" s="105">
        <v>11.5</v>
      </c>
      <c r="G42" s="92">
        <v>50</v>
      </c>
      <c r="H42" s="92"/>
      <c r="I42" s="131"/>
      <c r="J42" s="92" t="s">
        <v>860</v>
      </c>
      <c r="K42" s="92" t="s">
        <v>923</v>
      </c>
      <c r="L42" s="129"/>
    </row>
    <row r="43" spans="1:12" ht="15.6">
      <c r="A43" s="105" t="s">
        <v>924</v>
      </c>
      <c r="B43" s="105" t="s">
        <v>925</v>
      </c>
      <c r="C43" s="105" t="s">
        <v>597</v>
      </c>
      <c r="D43" s="105"/>
      <c r="E43" s="105">
        <v>5</v>
      </c>
      <c r="F43" s="105">
        <v>11.5</v>
      </c>
      <c r="G43" s="92">
        <v>50</v>
      </c>
      <c r="H43" s="92"/>
      <c r="I43" s="131"/>
      <c r="J43" s="92" t="s">
        <v>860</v>
      </c>
      <c r="K43" s="92" t="s">
        <v>926</v>
      </c>
      <c r="L43" s="129"/>
    </row>
    <row r="44" spans="1:12" ht="31.15">
      <c r="A44" s="105" t="s">
        <v>927</v>
      </c>
      <c r="B44" s="105" t="s">
        <v>928</v>
      </c>
      <c r="C44" s="105" t="s">
        <v>618</v>
      </c>
      <c r="D44" s="105"/>
      <c r="E44" s="105">
        <v>5</v>
      </c>
      <c r="F44" s="105">
        <v>11.5</v>
      </c>
      <c r="G44" s="92">
        <v>50</v>
      </c>
      <c r="H44" s="92"/>
      <c r="I44" s="131"/>
      <c r="J44" s="92" t="s">
        <v>860</v>
      </c>
      <c r="K44" s="92" t="s">
        <v>929</v>
      </c>
      <c r="L44" s="129"/>
    </row>
    <row r="45" spans="1:12" ht="15.6">
      <c r="A45" s="105" t="s">
        <v>930</v>
      </c>
      <c r="B45" s="105" t="s">
        <v>931</v>
      </c>
      <c r="C45" s="105" t="s">
        <v>679</v>
      </c>
      <c r="D45" s="105"/>
      <c r="E45" s="105">
        <v>5</v>
      </c>
      <c r="F45" s="105">
        <v>11.5</v>
      </c>
      <c r="G45" s="92">
        <v>50</v>
      </c>
      <c r="H45" s="92"/>
      <c r="I45" s="131"/>
      <c r="J45" s="92" t="s">
        <v>860</v>
      </c>
      <c r="K45" s="92" t="s">
        <v>932</v>
      </c>
      <c r="L45" s="129"/>
    </row>
    <row r="46" spans="1:12" ht="15.6">
      <c r="A46" s="105" t="s">
        <v>933</v>
      </c>
      <c r="B46" s="105" t="s">
        <v>934</v>
      </c>
      <c r="C46" s="105" t="s">
        <v>693</v>
      </c>
      <c r="D46" s="105"/>
      <c r="E46" s="105">
        <v>5</v>
      </c>
      <c r="F46" s="105">
        <v>11.5</v>
      </c>
      <c r="G46" s="92">
        <v>50</v>
      </c>
      <c r="H46" s="92"/>
      <c r="I46" s="131"/>
      <c r="J46" s="92" t="s">
        <v>860</v>
      </c>
      <c r="K46" s="92" t="s">
        <v>935</v>
      </c>
      <c r="L46" s="129"/>
    </row>
    <row r="47" spans="1:12" ht="15.6">
      <c r="A47" s="105" t="s">
        <v>936</v>
      </c>
      <c r="B47" s="105" t="s">
        <v>937</v>
      </c>
      <c r="C47" s="105" t="s">
        <v>658</v>
      </c>
      <c r="D47" s="105"/>
      <c r="E47" s="105">
        <v>5</v>
      </c>
      <c r="F47" s="105">
        <v>11.5</v>
      </c>
      <c r="G47" s="92">
        <v>50</v>
      </c>
      <c r="H47" s="92"/>
      <c r="I47" s="131"/>
      <c r="J47" s="92" t="s">
        <v>860</v>
      </c>
      <c r="K47" s="137" t="s">
        <v>938</v>
      </c>
      <c r="L47" s="129"/>
    </row>
    <row r="48" spans="1:12" ht="15.6">
      <c r="A48" s="105" t="s">
        <v>939</v>
      </c>
      <c r="B48" s="105" t="s">
        <v>940</v>
      </c>
      <c r="C48" s="105" t="s">
        <v>665</v>
      </c>
      <c r="D48" s="105"/>
      <c r="E48" s="105">
        <v>5</v>
      </c>
      <c r="F48" s="105">
        <v>11.5</v>
      </c>
      <c r="G48" s="92">
        <v>50</v>
      </c>
      <c r="H48" s="92"/>
      <c r="I48" s="131"/>
      <c r="J48" s="92" t="s">
        <v>860</v>
      </c>
      <c r="K48" s="92" t="s">
        <v>941</v>
      </c>
      <c r="L48" s="129"/>
    </row>
    <row r="49" spans="1:12" ht="15.6">
      <c r="A49" s="105" t="s">
        <v>942</v>
      </c>
      <c r="B49" s="105" t="s">
        <v>943</v>
      </c>
      <c r="C49" s="105" t="s">
        <v>672</v>
      </c>
      <c r="D49" s="105"/>
      <c r="E49" s="105">
        <v>5</v>
      </c>
      <c r="F49" s="105">
        <v>11.5</v>
      </c>
      <c r="G49" s="92">
        <v>50</v>
      </c>
      <c r="H49" s="92"/>
      <c r="I49" s="131"/>
      <c r="J49" s="92" t="s">
        <v>860</v>
      </c>
      <c r="K49" s="92" t="s">
        <v>944</v>
      </c>
      <c r="L49" s="129"/>
    </row>
    <row r="50" spans="1:12" ht="31.15">
      <c r="A50" s="105" t="s">
        <v>945</v>
      </c>
      <c r="B50" s="105" t="s">
        <v>946</v>
      </c>
      <c r="C50" s="105" t="s">
        <v>686</v>
      </c>
      <c r="D50" s="105"/>
      <c r="E50" s="105">
        <v>5</v>
      </c>
      <c r="F50" s="105">
        <v>11.5</v>
      </c>
      <c r="G50" s="92">
        <v>50</v>
      </c>
      <c r="H50" s="92"/>
      <c r="I50" s="131"/>
      <c r="J50" s="92" t="s">
        <v>860</v>
      </c>
      <c r="K50" s="92" t="s">
        <v>947</v>
      </c>
      <c r="L50" s="129"/>
    </row>
    <row r="51" spans="1:12" ht="25.9">
      <c r="A51" s="279" t="s">
        <v>948</v>
      </c>
      <c r="B51" s="280"/>
      <c r="C51" s="280"/>
      <c r="D51" s="280"/>
      <c r="E51" s="280"/>
      <c r="F51" s="280"/>
      <c r="G51" s="280"/>
      <c r="H51" s="280"/>
      <c r="I51" s="280"/>
      <c r="J51" s="280"/>
      <c r="K51" s="281"/>
      <c r="L51" s="129"/>
    </row>
    <row r="52" spans="1:12" ht="18">
      <c r="A52" s="290" t="s">
        <v>857</v>
      </c>
      <c r="B52" s="291"/>
      <c r="C52" s="291"/>
      <c r="D52" s="291"/>
      <c r="E52" s="291"/>
      <c r="F52" s="291"/>
      <c r="G52" s="291"/>
      <c r="H52" s="291"/>
      <c r="I52" s="291"/>
      <c r="J52" s="291"/>
      <c r="K52" s="292"/>
      <c r="L52" s="129"/>
    </row>
    <row r="53" spans="1:12" s="97" customFormat="1" ht="15.6">
      <c r="A53" s="105" t="s">
        <v>949</v>
      </c>
      <c r="B53" s="105" t="s">
        <v>950</v>
      </c>
      <c r="C53" s="105" t="s">
        <v>951</v>
      </c>
      <c r="D53" s="130"/>
      <c r="E53" s="105">
        <v>6</v>
      </c>
      <c r="F53" s="138">
        <v>17.7</v>
      </c>
      <c r="G53" s="92">
        <v>100</v>
      </c>
      <c r="H53" s="92"/>
      <c r="I53" s="139"/>
      <c r="J53" s="92" t="s">
        <v>860</v>
      </c>
      <c r="K53" s="111" t="s">
        <v>952</v>
      </c>
      <c r="L53" s="140"/>
    </row>
    <row r="54" spans="1:12" s="97" customFormat="1" ht="31.15">
      <c r="A54" s="105" t="s">
        <v>953</v>
      </c>
      <c r="B54" s="105" t="s">
        <v>954</v>
      </c>
      <c r="C54" s="105" t="s">
        <v>756</v>
      </c>
      <c r="D54" s="130"/>
      <c r="E54" s="105">
        <v>6</v>
      </c>
      <c r="F54" s="138">
        <v>17.7</v>
      </c>
      <c r="G54" s="92">
        <v>101</v>
      </c>
      <c r="H54" s="92"/>
      <c r="I54" s="139"/>
      <c r="J54" s="92" t="s">
        <v>860</v>
      </c>
      <c r="K54" s="111" t="s">
        <v>955</v>
      </c>
      <c r="L54" s="140"/>
    </row>
    <row r="55" spans="1:12" s="97" customFormat="1" ht="31.15">
      <c r="A55" s="141" t="s">
        <v>956</v>
      </c>
      <c r="B55" s="105" t="s">
        <v>957</v>
      </c>
      <c r="C55" s="105" t="s">
        <v>749</v>
      </c>
      <c r="D55" s="130"/>
      <c r="E55" s="105">
        <v>6</v>
      </c>
      <c r="F55" s="138">
        <v>17.7</v>
      </c>
      <c r="G55" s="92">
        <v>102</v>
      </c>
      <c r="H55" s="92"/>
      <c r="I55" s="139"/>
      <c r="J55" s="92" t="s">
        <v>860</v>
      </c>
      <c r="K55" s="111" t="s">
        <v>958</v>
      </c>
      <c r="L55" s="140"/>
    </row>
    <row r="56" spans="1:12" s="97" customFormat="1" ht="15.6">
      <c r="A56" s="105" t="s">
        <v>959</v>
      </c>
      <c r="B56" s="105" t="s">
        <v>960</v>
      </c>
      <c r="C56" s="105" t="s">
        <v>772</v>
      </c>
      <c r="D56" s="130"/>
      <c r="E56" s="105">
        <v>6</v>
      </c>
      <c r="F56" s="138">
        <v>17.7</v>
      </c>
      <c r="G56" s="92">
        <v>103</v>
      </c>
      <c r="H56" s="92"/>
      <c r="I56" s="139"/>
      <c r="J56" s="92" t="s">
        <v>860</v>
      </c>
      <c r="K56" s="111" t="s">
        <v>961</v>
      </c>
      <c r="L56" s="140"/>
    </row>
    <row r="57" spans="1:12" s="97" customFormat="1" ht="15.6">
      <c r="A57" s="105" t="s">
        <v>962</v>
      </c>
      <c r="B57" s="105" t="s">
        <v>963</v>
      </c>
      <c r="C57" s="105" t="s">
        <v>786</v>
      </c>
      <c r="D57" s="130"/>
      <c r="E57" s="105">
        <v>6</v>
      </c>
      <c r="F57" s="138">
        <v>17.7</v>
      </c>
      <c r="G57" s="92">
        <v>104</v>
      </c>
      <c r="H57" s="92"/>
      <c r="I57" s="139"/>
      <c r="J57" s="92" t="s">
        <v>860</v>
      </c>
      <c r="K57" s="111" t="s">
        <v>964</v>
      </c>
      <c r="L57" s="140"/>
    </row>
    <row r="58" spans="1:12" s="97" customFormat="1" ht="15.6">
      <c r="A58" s="105" t="s">
        <v>965</v>
      </c>
      <c r="B58" s="105" t="s">
        <v>966</v>
      </c>
      <c r="C58" s="105" t="s">
        <v>901</v>
      </c>
      <c r="D58" s="130"/>
      <c r="E58" s="105">
        <v>6</v>
      </c>
      <c r="F58" s="138">
        <v>17.7</v>
      </c>
      <c r="G58" s="92">
        <v>105</v>
      </c>
      <c r="H58" s="92"/>
      <c r="I58" s="139"/>
      <c r="J58" s="92" t="s">
        <v>860</v>
      </c>
      <c r="K58" s="111" t="s">
        <v>967</v>
      </c>
      <c r="L58" s="140"/>
    </row>
    <row r="59" spans="1:12" ht="31.15">
      <c r="A59" s="105" t="s">
        <v>968</v>
      </c>
      <c r="B59" s="105" t="s">
        <v>969</v>
      </c>
      <c r="C59" s="105" t="s">
        <v>558</v>
      </c>
      <c r="D59" s="130"/>
      <c r="E59" s="105">
        <v>6</v>
      </c>
      <c r="F59" s="105">
        <v>17.7</v>
      </c>
      <c r="G59" s="92">
        <v>106</v>
      </c>
      <c r="H59" s="92"/>
      <c r="I59" s="139"/>
      <c r="J59" s="92" t="s">
        <v>860</v>
      </c>
      <c r="K59" s="111" t="s">
        <v>970</v>
      </c>
      <c r="L59" s="129"/>
    </row>
    <row r="60" spans="1:12" ht="31.15">
      <c r="A60" s="105" t="s">
        <v>971</v>
      </c>
      <c r="B60" s="105" t="s">
        <v>972</v>
      </c>
      <c r="C60" s="105" t="s">
        <v>551</v>
      </c>
      <c r="D60" s="130"/>
      <c r="E60" s="105">
        <v>6</v>
      </c>
      <c r="F60" s="105">
        <v>17.7</v>
      </c>
      <c r="G60" s="92">
        <v>107</v>
      </c>
      <c r="H60" s="92"/>
      <c r="I60" s="139"/>
      <c r="J60" s="92" t="s">
        <v>860</v>
      </c>
      <c r="K60" s="111" t="s">
        <v>973</v>
      </c>
      <c r="L60" s="129"/>
    </row>
    <row r="61" spans="1:12" ht="15.6">
      <c r="A61" s="105" t="s">
        <v>974</v>
      </c>
      <c r="B61" s="105" t="s">
        <v>975</v>
      </c>
      <c r="C61" s="105" t="s">
        <v>565</v>
      </c>
      <c r="D61" s="130"/>
      <c r="E61" s="105">
        <v>6</v>
      </c>
      <c r="F61" s="105">
        <v>17.7</v>
      </c>
      <c r="G61" s="92">
        <v>108</v>
      </c>
      <c r="H61" s="92"/>
      <c r="I61" s="139"/>
      <c r="J61" s="92" t="s">
        <v>860</v>
      </c>
      <c r="K61" s="111" t="s">
        <v>976</v>
      </c>
      <c r="L61" s="129"/>
    </row>
    <row r="62" spans="1:12" ht="15.6">
      <c r="A62" s="105" t="s">
        <v>977</v>
      </c>
      <c r="B62" s="105" t="s">
        <v>978</v>
      </c>
      <c r="C62" s="105" t="s">
        <v>597</v>
      </c>
      <c r="D62" s="130"/>
      <c r="E62" s="105">
        <v>6</v>
      </c>
      <c r="F62" s="105">
        <v>17.7</v>
      </c>
      <c r="G62" s="92">
        <v>109</v>
      </c>
      <c r="H62" s="92"/>
      <c r="I62" s="139"/>
      <c r="J62" s="92" t="s">
        <v>860</v>
      </c>
      <c r="K62" s="111" t="s">
        <v>979</v>
      </c>
      <c r="L62" s="129"/>
    </row>
    <row r="63" spans="1:12" ht="15.6">
      <c r="A63" s="105" t="s">
        <v>980</v>
      </c>
      <c r="B63" s="105" t="s">
        <v>981</v>
      </c>
      <c r="C63" s="105" t="s">
        <v>864</v>
      </c>
      <c r="D63" s="130"/>
      <c r="E63" s="105">
        <v>6</v>
      </c>
      <c r="F63" s="105">
        <v>17.7</v>
      </c>
      <c r="G63" s="92">
        <v>110</v>
      </c>
      <c r="H63" s="92"/>
      <c r="I63" s="139"/>
      <c r="J63" s="92" t="s">
        <v>860</v>
      </c>
      <c r="K63" s="111" t="s">
        <v>982</v>
      </c>
      <c r="L63" s="129"/>
    </row>
    <row r="64" spans="1:12" ht="15.6">
      <c r="A64" s="105" t="s">
        <v>983</v>
      </c>
      <c r="B64" s="105" t="s">
        <v>984</v>
      </c>
      <c r="C64" s="105" t="s">
        <v>868</v>
      </c>
      <c r="D64" s="130"/>
      <c r="E64" s="105">
        <v>6</v>
      </c>
      <c r="F64" s="105">
        <v>17.7</v>
      </c>
      <c r="G64" s="92">
        <v>111</v>
      </c>
      <c r="H64" s="92"/>
      <c r="I64" s="139"/>
      <c r="J64" s="92" t="s">
        <v>860</v>
      </c>
      <c r="K64" s="111" t="s">
        <v>985</v>
      </c>
      <c r="L64" s="129"/>
    </row>
    <row r="65" spans="1:12" ht="15.6">
      <c r="A65" s="105" t="s">
        <v>986</v>
      </c>
      <c r="B65" s="105" t="s">
        <v>987</v>
      </c>
      <c r="C65" s="105" t="s">
        <v>618</v>
      </c>
      <c r="D65" s="130"/>
      <c r="E65" s="105">
        <v>6</v>
      </c>
      <c r="F65" s="105">
        <v>17.7</v>
      </c>
      <c r="G65" s="92">
        <v>112</v>
      </c>
      <c r="H65" s="92"/>
      <c r="I65" s="139"/>
      <c r="J65" s="92" t="s">
        <v>860</v>
      </c>
      <c r="K65" s="111" t="s">
        <v>988</v>
      </c>
      <c r="L65" s="129"/>
    </row>
    <row r="66" spans="1:12" ht="15.6">
      <c r="A66" s="105" t="s">
        <v>989</v>
      </c>
      <c r="B66" s="105" t="s">
        <v>990</v>
      </c>
      <c r="C66" s="105" t="s">
        <v>679</v>
      </c>
      <c r="D66" s="130"/>
      <c r="E66" s="105">
        <v>6</v>
      </c>
      <c r="F66" s="105">
        <v>17.7</v>
      </c>
      <c r="G66" s="92">
        <v>113</v>
      </c>
      <c r="H66" s="92"/>
      <c r="I66" s="139"/>
      <c r="J66" s="92" t="s">
        <v>860</v>
      </c>
      <c r="K66" s="111" t="s">
        <v>991</v>
      </c>
      <c r="L66" s="129"/>
    </row>
    <row r="67" spans="1:12" ht="15.6">
      <c r="A67" s="105" t="s">
        <v>992</v>
      </c>
      <c r="B67" s="105" t="s">
        <v>993</v>
      </c>
      <c r="C67" s="105" t="s">
        <v>658</v>
      </c>
      <c r="D67" s="130"/>
      <c r="E67" s="105">
        <v>6</v>
      </c>
      <c r="F67" s="105">
        <v>17.7</v>
      </c>
      <c r="G67" s="92">
        <v>114</v>
      </c>
      <c r="H67" s="92"/>
      <c r="I67" s="139"/>
      <c r="J67" s="92" t="s">
        <v>860</v>
      </c>
      <c r="K67" s="111" t="s">
        <v>994</v>
      </c>
      <c r="L67" s="129"/>
    </row>
    <row r="68" spans="1:12" ht="15.6">
      <c r="A68" s="105" t="s">
        <v>995</v>
      </c>
      <c r="B68" s="105" t="s">
        <v>996</v>
      </c>
      <c r="C68" s="105" t="s">
        <v>665</v>
      </c>
      <c r="D68" s="130"/>
      <c r="E68" s="105">
        <v>6</v>
      </c>
      <c r="F68" s="105">
        <v>17.7</v>
      </c>
      <c r="G68" s="92">
        <v>115</v>
      </c>
      <c r="H68" s="92"/>
      <c r="I68" s="139"/>
      <c r="J68" s="92" t="s">
        <v>860</v>
      </c>
      <c r="K68" s="111" t="s">
        <v>997</v>
      </c>
      <c r="L68" s="129"/>
    </row>
    <row r="69" spans="1:12" ht="15.6">
      <c r="A69" s="105" t="s">
        <v>998</v>
      </c>
      <c r="B69" s="105" t="s">
        <v>999</v>
      </c>
      <c r="C69" s="105" t="s">
        <v>672</v>
      </c>
      <c r="D69" s="130"/>
      <c r="E69" s="105">
        <v>6</v>
      </c>
      <c r="F69" s="105">
        <v>17.7</v>
      </c>
      <c r="G69" s="92">
        <v>116</v>
      </c>
      <c r="H69" s="92"/>
      <c r="I69" s="139"/>
      <c r="J69" s="92" t="s">
        <v>860</v>
      </c>
      <c r="K69" s="111" t="s">
        <v>1000</v>
      </c>
      <c r="L69" s="129"/>
    </row>
    <row r="70" spans="1:12" ht="15.6">
      <c r="A70" s="105" t="s">
        <v>1001</v>
      </c>
      <c r="B70" s="105" t="s">
        <v>1002</v>
      </c>
      <c r="C70" s="105" t="s">
        <v>887</v>
      </c>
      <c r="D70" s="130"/>
      <c r="E70" s="105">
        <v>6</v>
      </c>
      <c r="F70" s="105">
        <v>17.7</v>
      </c>
      <c r="G70" s="92">
        <v>117</v>
      </c>
      <c r="H70" s="92"/>
      <c r="I70" s="139"/>
      <c r="J70" s="92" t="s">
        <v>860</v>
      </c>
      <c r="K70" s="111" t="s">
        <v>1003</v>
      </c>
      <c r="L70" s="129"/>
    </row>
    <row r="71" spans="1:12" ht="15.6">
      <c r="A71" s="105" t="s">
        <v>1004</v>
      </c>
      <c r="B71" s="105" t="s">
        <v>1005</v>
      </c>
      <c r="C71" s="105" t="s">
        <v>693</v>
      </c>
      <c r="D71" s="130"/>
      <c r="E71" s="105">
        <v>6</v>
      </c>
      <c r="F71" s="105">
        <v>17.7</v>
      </c>
      <c r="G71" s="92">
        <v>118</v>
      </c>
      <c r="H71" s="92"/>
      <c r="I71" s="139"/>
      <c r="J71" s="92" t="s">
        <v>860</v>
      </c>
      <c r="K71" s="111" t="s">
        <v>1006</v>
      </c>
      <c r="L71" s="129"/>
    </row>
    <row r="72" spans="1:12" s="97" customFormat="1" ht="31.15">
      <c r="A72" s="105" t="s">
        <v>1007</v>
      </c>
      <c r="B72" s="105" t="s">
        <v>1008</v>
      </c>
      <c r="C72" s="105" t="s">
        <v>1009</v>
      </c>
      <c r="D72" s="130"/>
      <c r="E72" s="105">
        <v>1</v>
      </c>
      <c r="F72" s="138">
        <v>11.5</v>
      </c>
      <c r="G72" s="92"/>
      <c r="H72" s="92">
        <v>300</v>
      </c>
      <c r="I72" s="139"/>
      <c r="J72" s="92" t="s">
        <v>860</v>
      </c>
      <c r="K72" s="111" t="s">
        <v>1010</v>
      </c>
      <c r="L72" s="140"/>
    </row>
    <row r="73" spans="1:12" s="97" customFormat="1" ht="31.15">
      <c r="A73" s="141" t="s">
        <v>1011</v>
      </c>
      <c r="B73" s="105" t="s">
        <v>1012</v>
      </c>
      <c r="C73" s="105" t="s">
        <v>1013</v>
      </c>
      <c r="D73" s="130"/>
      <c r="E73" s="105">
        <v>1</v>
      </c>
      <c r="F73" s="138">
        <v>11.5</v>
      </c>
      <c r="G73" s="92"/>
      <c r="H73" s="92">
        <v>301</v>
      </c>
      <c r="I73" s="139"/>
      <c r="J73" s="92" t="s">
        <v>860</v>
      </c>
      <c r="K73" s="111" t="s">
        <v>1014</v>
      </c>
      <c r="L73" s="140"/>
    </row>
    <row r="74" spans="1:12" s="97" customFormat="1" ht="31.15">
      <c r="A74" s="105" t="s">
        <v>1015</v>
      </c>
      <c r="B74" s="105" t="s">
        <v>1016</v>
      </c>
      <c r="C74" s="105" t="s">
        <v>772</v>
      </c>
      <c r="D74" s="130"/>
      <c r="E74" s="105">
        <v>1</v>
      </c>
      <c r="F74" s="138">
        <v>11.5</v>
      </c>
      <c r="G74" s="92"/>
      <c r="H74" s="92">
        <v>302</v>
      </c>
      <c r="I74" s="139"/>
      <c r="J74" s="92" t="s">
        <v>860</v>
      </c>
      <c r="K74" s="111" t="s">
        <v>1017</v>
      </c>
      <c r="L74" s="140"/>
    </row>
    <row r="75" spans="1:12" s="97" customFormat="1" ht="31.15">
      <c r="A75" s="105" t="s">
        <v>1018</v>
      </c>
      <c r="B75" s="105" t="s">
        <v>1019</v>
      </c>
      <c r="C75" s="105" t="s">
        <v>786</v>
      </c>
      <c r="D75" s="130"/>
      <c r="E75" s="105">
        <v>1</v>
      </c>
      <c r="F75" s="138">
        <v>11.5</v>
      </c>
      <c r="G75" s="92"/>
      <c r="H75" s="92">
        <v>303</v>
      </c>
      <c r="I75" s="139"/>
      <c r="J75" s="92" t="s">
        <v>860</v>
      </c>
      <c r="K75" s="111" t="s">
        <v>1020</v>
      </c>
      <c r="L75" s="140"/>
    </row>
    <row r="76" spans="1:12" s="97" customFormat="1" ht="31.15">
      <c r="A76" s="105" t="s">
        <v>1021</v>
      </c>
      <c r="B76" s="105" t="s">
        <v>1022</v>
      </c>
      <c r="C76" s="105" t="s">
        <v>901</v>
      </c>
      <c r="D76" s="130"/>
      <c r="E76" s="105">
        <v>1</v>
      </c>
      <c r="F76" s="138">
        <v>11.5</v>
      </c>
      <c r="G76" s="92"/>
      <c r="H76" s="92">
        <v>304</v>
      </c>
      <c r="I76" s="139"/>
      <c r="J76" s="92" t="s">
        <v>860</v>
      </c>
      <c r="K76" s="111" t="s">
        <v>1023</v>
      </c>
      <c r="L76" s="140"/>
    </row>
    <row r="77" spans="1:12" ht="31.15">
      <c r="A77" s="105" t="s">
        <v>1024</v>
      </c>
      <c r="B77" s="105" t="s">
        <v>1025</v>
      </c>
      <c r="C77" s="105" t="s">
        <v>558</v>
      </c>
      <c r="D77" s="130"/>
      <c r="E77" s="105">
        <v>1</v>
      </c>
      <c r="F77" s="105">
        <v>11.5</v>
      </c>
      <c r="G77" s="92"/>
      <c r="H77" s="92">
        <v>305</v>
      </c>
      <c r="I77" s="132"/>
      <c r="J77" s="92" t="s">
        <v>860</v>
      </c>
      <c r="K77" s="111" t="s">
        <v>1026</v>
      </c>
      <c r="L77" s="129"/>
    </row>
    <row r="78" spans="1:12" ht="31.15">
      <c r="A78" s="105" t="s">
        <v>1027</v>
      </c>
      <c r="B78" s="105" t="s">
        <v>1028</v>
      </c>
      <c r="C78" s="105" t="s">
        <v>551</v>
      </c>
      <c r="D78" s="130"/>
      <c r="E78" s="105">
        <v>1</v>
      </c>
      <c r="F78" s="105">
        <v>11.5</v>
      </c>
      <c r="G78" s="92"/>
      <c r="H78" s="92">
        <v>306</v>
      </c>
      <c r="I78" s="132"/>
      <c r="J78" s="92" t="s">
        <v>860</v>
      </c>
      <c r="K78" s="111" t="s">
        <v>1029</v>
      </c>
      <c r="L78" s="129"/>
    </row>
    <row r="79" spans="1:12" ht="31.15">
      <c r="A79" s="105" t="s">
        <v>1030</v>
      </c>
      <c r="B79" s="105" t="s">
        <v>1031</v>
      </c>
      <c r="C79" s="105" t="s">
        <v>565</v>
      </c>
      <c r="D79" s="130"/>
      <c r="E79" s="105">
        <v>1</v>
      </c>
      <c r="F79" s="105">
        <v>11.5</v>
      </c>
      <c r="G79" s="92"/>
      <c r="H79" s="92">
        <v>307</v>
      </c>
      <c r="I79" s="132"/>
      <c r="J79" s="92" t="s">
        <v>860</v>
      </c>
      <c r="K79" s="111" t="s">
        <v>1032</v>
      </c>
      <c r="L79" s="129"/>
    </row>
    <row r="80" spans="1:12" ht="15.6">
      <c r="A80" s="105" t="s">
        <v>1033</v>
      </c>
      <c r="B80" s="105" t="s">
        <v>1034</v>
      </c>
      <c r="C80" s="105" t="s">
        <v>597</v>
      </c>
      <c r="D80" s="130"/>
      <c r="E80" s="105">
        <v>1</v>
      </c>
      <c r="F80" s="105">
        <v>11.5</v>
      </c>
      <c r="G80" s="92"/>
      <c r="H80" s="92">
        <v>308</v>
      </c>
      <c r="I80" s="132"/>
      <c r="J80" s="92" t="s">
        <v>860</v>
      </c>
      <c r="K80" s="111" t="s">
        <v>1035</v>
      </c>
      <c r="L80" s="129"/>
    </row>
    <row r="81" spans="1:12" ht="15.6">
      <c r="A81" s="105" t="s">
        <v>1036</v>
      </c>
      <c r="B81" s="105" t="s">
        <v>1037</v>
      </c>
      <c r="C81" s="105" t="s">
        <v>864</v>
      </c>
      <c r="D81" s="130"/>
      <c r="E81" s="105">
        <v>1</v>
      </c>
      <c r="F81" s="105">
        <v>11.5</v>
      </c>
      <c r="G81" s="92"/>
      <c r="H81" s="92">
        <v>309</v>
      </c>
      <c r="I81" s="132"/>
      <c r="J81" s="92" t="s">
        <v>860</v>
      </c>
      <c r="K81" s="111" t="s">
        <v>1038</v>
      </c>
      <c r="L81" s="129"/>
    </row>
    <row r="82" spans="1:12" ht="15.6">
      <c r="A82" s="105" t="s">
        <v>1039</v>
      </c>
      <c r="B82" s="105" t="s">
        <v>1040</v>
      </c>
      <c r="C82" s="105" t="s">
        <v>868</v>
      </c>
      <c r="D82" s="130"/>
      <c r="E82" s="105">
        <v>1</v>
      </c>
      <c r="F82" s="105">
        <v>11.5</v>
      </c>
      <c r="G82" s="92"/>
      <c r="H82" s="92">
        <v>310</v>
      </c>
      <c r="I82" s="132"/>
      <c r="J82" s="92" t="s">
        <v>860</v>
      </c>
      <c r="K82" s="111" t="s">
        <v>1041</v>
      </c>
      <c r="L82" s="129"/>
    </row>
    <row r="83" spans="1:12" ht="15.6">
      <c r="A83" s="105" t="s">
        <v>1042</v>
      </c>
      <c r="B83" s="105" t="s">
        <v>1043</v>
      </c>
      <c r="C83" s="105" t="s">
        <v>618</v>
      </c>
      <c r="D83" s="130"/>
      <c r="E83" s="105">
        <v>1</v>
      </c>
      <c r="F83" s="105">
        <v>11.5</v>
      </c>
      <c r="G83" s="92"/>
      <c r="H83" s="92">
        <v>311</v>
      </c>
      <c r="I83" s="132"/>
      <c r="J83" s="92" t="s">
        <v>860</v>
      </c>
      <c r="K83" s="111" t="s">
        <v>1044</v>
      </c>
      <c r="L83" s="129"/>
    </row>
    <row r="84" spans="1:12" ht="15.6">
      <c r="A84" s="105" t="s">
        <v>1045</v>
      </c>
      <c r="B84" s="105" t="s">
        <v>1046</v>
      </c>
      <c r="C84" s="105" t="s">
        <v>679</v>
      </c>
      <c r="D84" s="130"/>
      <c r="E84" s="105">
        <v>1</v>
      </c>
      <c r="F84" s="105">
        <v>11.5</v>
      </c>
      <c r="G84" s="92"/>
      <c r="H84" s="92">
        <v>312</v>
      </c>
      <c r="I84" s="132"/>
      <c r="J84" s="92" t="s">
        <v>860</v>
      </c>
      <c r="K84" s="111" t="s">
        <v>1047</v>
      </c>
      <c r="L84" s="129"/>
    </row>
    <row r="85" spans="1:12" ht="15.6">
      <c r="A85" s="105" t="s">
        <v>1048</v>
      </c>
      <c r="B85" s="105" t="s">
        <v>1049</v>
      </c>
      <c r="C85" s="105" t="s">
        <v>658</v>
      </c>
      <c r="D85" s="130"/>
      <c r="E85" s="105">
        <v>1</v>
      </c>
      <c r="F85" s="105">
        <v>11.5</v>
      </c>
      <c r="G85" s="92"/>
      <c r="H85" s="92">
        <v>313</v>
      </c>
      <c r="I85" s="132"/>
      <c r="J85" s="92" t="s">
        <v>860</v>
      </c>
      <c r="K85" s="111" t="s">
        <v>1050</v>
      </c>
      <c r="L85" s="129"/>
    </row>
    <row r="86" spans="1:12" ht="15.6">
      <c r="A86" s="105" t="s">
        <v>1051</v>
      </c>
      <c r="B86" s="105" t="s">
        <v>1052</v>
      </c>
      <c r="C86" s="105" t="s">
        <v>665</v>
      </c>
      <c r="D86" s="130"/>
      <c r="E86" s="105">
        <v>1</v>
      </c>
      <c r="F86" s="105">
        <v>11.5</v>
      </c>
      <c r="G86" s="92"/>
      <c r="H86" s="92">
        <v>314</v>
      </c>
      <c r="I86" s="132"/>
      <c r="J86" s="92" t="s">
        <v>860</v>
      </c>
      <c r="K86" s="111" t="s">
        <v>1053</v>
      </c>
      <c r="L86" s="129"/>
    </row>
    <row r="87" spans="1:12" ht="15.6">
      <c r="A87" s="105" t="s">
        <v>1054</v>
      </c>
      <c r="B87" s="105" t="s">
        <v>1055</v>
      </c>
      <c r="C87" s="105" t="s">
        <v>672</v>
      </c>
      <c r="D87" s="130"/>
      <c r="E87" s="105">
        <v>1</v>
      </c>
      <c r="F87" s="105">
        <v>11.5</v>
      </c>
      <c r="G87" s="92"/>
      <c r="H87" s="92">
        <v>315</v>
      </c>
      <c r="I87" s="132"/>
      <c r="J87" s="92" t="s">
        <v>860</v>
      </c>
      <c r="K87" s="111" t="s">
        <v>1056</v>
      </c>
      <c r="L87" s="129"/>
    </row>
    <row r="88" spans="1:12" ht="15.6">
      <c r="A88" s="105" t="s">
        <v>1057</v>
      </c>
      <c r="B88" s="105" t="s">
        <v>1058</v>
      </c>
      <c r="C88" s="105" t="s">
        <v>887</v>
      </c>
      <c r="D88" s="130"/>
      <c r="E88" s="105">
        <v>1</v>
      </c>
      <c r="F88" s="105">
        <v>11.5</v>
      </c>
      <c r="G88" s="92"/>
      <c r="H88" s="92">
        <v>316</v>
      </c>
      <c r="I88" s="132"/>
      <c r="J88" s="92" t="s">
        <v>860</v>
      </c>
      <c r="K88" s="111" t="s">
        <v>1059</v>
      </c>
      <c r="L88" s="129"/>
    </row>
    <row r="89" spans="1:12" ht="15.6">
      <c r="A89" s="105" t="s">
        <v>1060</v>
      </c>
      <c r="B89" s="105" t="s">
        <v>1061</v>
      </c>
      <c r="C89" s="105" t="s">
        <v>693</v>
      </c>
      <c r="D89" s="130"/>
      <c r="E89" s="105">
        <v>1</v>
      </c>
      <c r="F89" s="105">
        <v>11.5</v>
      </c>
      <c r="G89" s="92"/>
      <c r="H89" s="92">
        <v>317</v>
      </c>
      <c r="I89" s="132"/>
      <c r="J89" s="92" t="s">
        <v>860</v>
      </c>
      <c r="K89" s="111" t="s">
        <v>1062</v>
      </c>
      <c r="L89" s="129"/>
    </row>
    <row r="90" spans="1:12" ht="25.9">
      <c r="A90" s="279" t="s">
        <v>1063</v>
      </c>
      <c r="B90" s="280"/>
      <c r="C90" s="280"/>
      <c r="D90" s="280"/>
      <c r="E90" s="280"/>
      <c r="F90" s="280"/>
      <c r="G90" s="280"/>
      <c r="H90" s="280"/>
      <c r="I90" s="280"/>
      <c r="J90" s="280"/>
      <c r="K90" s="281"/>
      <c r="L90" s="129"/>
    </row>
    <row r="91" spans="1:12" ht="15.6">
      <c r="A91" s="105" t="s">
        <v>1064</v>
      </c>
      <c r="B91" s="105" t="s">
        <v>1065</v>
      </c>
      <c r="C91" s="105" t="s">
        <v>597</v>
      </c>
      <c r="D91" s="130"/>
      <c r="E91" s="105">
        <v>10</v>
      </c>
      <c r="F91" s="138">
        <v>2</v>
      </c>
      <c r="G91" s="92"/>
      <c r="H91" s="92"/>
      <c r="I91" s="139"/>
      <c r="J91" s="92" t="s">
        <v>860</v>
      </c>
      <c r="K91" s="111" t="s">
        <v>1066</v>
      </c>
      <c r="L91" s="142"/>
    </row>
    <row r="92" spans="1:12" ht="15.6">
      <c r="A92" s="105" t="s">
        <v>1067</v>
      </c>
      <c r="B92" s="105" t="s">
        <v>1068</v>
      </c>
      <c r="C92" s="105" t="s">
        <v>604</v>
      </c>
      <c r="D92" s="130"/>
      <c r="E92" s="105">
        <v>10</v>
      </c>
      <c r="F92" s="138">
        <v>2</v>
      </c>
      <c r="G92" s="92"/>
      <c r="H92" s="92"/>
      <c r="I92" s="139"/>
      <c r="J92" s="92" t="s">
        <v>860</v>
      </c>
      <c r="K92" s="111" t="s">
        <v>1069</v>
      </c>
      <c r="L92" s="142"/>
    </row>
    <row r="93" spans="1:12" ht="15.6">
      <c r="A93" s="105" t="s">
        <v>1070</v>
      </c>
      <c r="B93" s="105" t="s">
        <v>1071</v>
      </c>
      <c r="C93" s="105" t="s">
        <v>611</v>
      </c>
      <c r="D93" s="130"/>
      <c r="E93" s="105">
        <v>10</v>
      </c>
      <c r="F93" s="138">
        <v>2</v>
      </c>
      <c r="G93" s="92"/>
      <c r="H93" s="92"/>
      <c r="I93" s="139"/>
      <c r="J93" s="92" t="s">
        <v>860</v>
      </c>
      <c r="K93" s="111" t="s">
        <v>1072</v>
      </c>
      <c r="L93" s="142"/>
    </row>
    <row r="94" spans="1:12" ht="15.6">
      <c r="A94" s="105" t="s">
        <v>1073</v>
      </c>
      <c r="B94" s="105" t="s">
        <v>1074</v>
      </c>
      <c r="C94" s="105" t="s">
        <v>618</v>
      </c>
      <c r="D94" s="130"/>
      <c r="E94" s="105">
        <v>10</v>
      </c>
      <c r="F94" s="138">
        <v>2</v>
      </c>
      <c r="G94" s="92"/>
      <c r="H94" s="92"/>
      <c r="I94" s="139"/>
      <c r="J94" s="92" t="s">
        <v>860</v>
      </c>
      <c r="K94" s="111" t="s">
        <v>1075</v>
      </c>
      <c r="L94" s="142"/>
    </row>
    <row r="95" spans="1:12" ht="15.6">
      <c r="A95" s="105" t="s">
        <v>1076</v>
      </c>
      <c r="B95" s="105" t="s">
        <v>1077</v>
      </c>
      <c r="C95" s="105" t="s">
        <v>1078</v>
      </c>
      <c r="D95" s="130"/>
      <c r="E95" s="105">
        <v>10</v>
      </c>
      <c r="F95" s="138">
        <v>2</v>
      </c>
      <c r="G95" s="92"/>
      <c r="H95" s="92"/>
      <c r="I95" s="139"/>
      <c r="J95" s="92" t="s">
        <v>860</v>
      </c>
      <c r="K95" s="111" t="s">
        <v>1079</v>
      </c>
      <c r="L95" s="142"/>
    </row>
    <row r="96" spans="1:12" ht="15.6">
      <c r="A96" s="105" t="s">
        <v>1080</v>
      </c>
      <c r="B96" s="105" t="s">
        <v>1081</v>
      </c>
      <c r="C96" s="105" t="s">
        <v>693</v>
      </c>
      <c r="D96" s="130"/>
      <c r="E96" s="105">
        <v>10</v>
      </c>
      <c r="F96" s="138">
        <v>2</v>
      </c>
      <c r="G96" s="92"/>
      <c r="H96" s="92"/>
      <c r="I96" s="139"/>
      <c r="J96" s="92" t="s">
        <v>860</v>
      </c>
      <c r="K96" s="111" t="s">
        <v>1082</v>
      </c>
      <c r="L96" s="142"/>
    </row>
    <row r="97" spans="1:12" ht="15.6">
      <c r="A97" s="105" t="s">
        <v>1083</v>
      </c>
      <c r="B97" s="105" t="s">
        <v>1084</v>
      </c>
      <c r="C97" s="105" t="s">
        <v>658</v>
      </c>
      <c r="D97" s="130"/>
      <c r="E97" s="105">
        <v>10</v>
      </c>
      <c r="F97" s="138">
        <v>2</v>
      </c>
      <c r="G97" s="92"/>
      <c r="H97" s="92"/>
      <c r="I97" s="139"/>
      <c r="J97" s="92" t="s">
        <v>860</v>
      </c>
      <c r="K97" s="111" t="s">
        <v>1085</v>
      </c>
      <c r="L97" s="142"/>
    </row>
    <row r="98" spans="1:12" ht="15.6">
      <c r="A98" s="105" t="s">
        <v>1086</v>
      </c>
      <c r="B98" s="105" t="s">
        <v>1087</v>
      </c>
      <c r="C98" s="105" t="s">
        <v>665</v>
      </c>
      <c r="D98" s="130"/>
      <c r="E98" s="105">
        <v>10</v>
      </c>
      <c r="F98" s="138">
        <v>2</v>
      </c>
      <c r="G98" s="92"/>
      <c r="H98" s="92"/>
      <c r="I98" s="139"/>
      <c r="J98" s="92" t="s">
        <v>860</v>
      </c>
      <c r="K98" s="111" t="s">
        <v>1088</v>
      </c>
      <c r="L98" s="142"/>
    </row>
    <row r="99" spans="1:12" ht="15.6">
      <c r="A99" s="105" t="s">
        <v>1089</v>
      </c>
      <c r="B99" s="105" t="s">
        <v>1090</v>
      </c>
      <c r="C99" s="105" t="s">
        <v>672</v>
      </c>
      <c r="D99" s="130"/>
      <c r="E99" s="105">
        <v>10</v>
      </c>
      <c r="F99" s="138">
        <v>2</v>
      </c>
      <c r="G99" s="92"/>
      <c r="H99" s="92"/>
      <c r="I99" s="139"/>
      <c r="J99" s="92" t="s">
        <v>860</v>
      </c>
      <c r="K99" s="111" t="s">
        <v>1091</v>
      </c>
      <c r="L99" s="142"/>
    </row>
    <row r="100" spans="1:12" ht="15.6">
      <c r="A100" s="105" t="s">
        <v>1092</v>
      </c>
      <c r="B100" s="105" t="s">
        <v>1093</v>
      </c>
      <c r="C100" s="105" t="s">
        <v>686</v>
      </c>
      <c r="D100" s="130"/>
      <c r="E100" s="105">
        <v>10</v>
      </c>
      <c r="F100" s="138">
        <v>2</v>
      </c>
      <c r="G100" s="92"/>
      <c r="H100" s="92"/>
      <c r="I100" s="139"/>
      <c r="J100" s="92" t="s">
        <v>860</v>
      </c>
      <c r="K100" s="111" t="s">
        <v>1094</v>
      </c>
      <c r="L100" s="142"/>
    </row>
    <row r="101" spans="1:12" ht="15.6">
      <c r="A101" s="105" t="s">
        <v>1095</v>
      </c>
      <c r="B101" s="105" t="s">
        <v>1096</v>
      </c>
      <c r="C101" s="105" t="s">
        <v>558</v>
      </c>
      <c r="D101" s="130"/>
      <c r="E101" s="105">
        <v>10</v>
      </c>
      <c r="F101" s="138">
        <v>2</v>
      </c>
      <c r="G101" s="92"/>
      <c r="H101" s="92"/>
      <c r="I101" s="139"/>
      <c r="J101" s="92" t="s">
        <v>860</v>
      </c>
      <c r="K101" s="111" t="s">
        <v>1097</v>
      </c>
      <c r="L101" s="142"/>
    </row>
    <row r="102" spans="1:12" ht="15.6">
      <c r="A102" s="105" t="s">
        <v>1098</v>
      </c>
      <c r="B102" s="105" t="s">
        <v>1099</v>
      </c>
      <c r="C102" s="105" t="s">
        <v>565</v>
      </c>
      <c r="D102" s="130"/>
      <c r="E102" s="105">
        <v>10</v>
      </c>
      <c r="F102" s="138">
        <v>2</v>
      </c>
      <c r="G102" s="92"/>
      <c r="H102" s="92"/>
      <c r="I102" s="139"/>
      <c r="J102" s="92" t="s">
        <v>860</v>
      </c>
      <c r="K102" s="111" t="s">
        <v>1100</v>
      </c>
      <c r="L102" s="142"/>
    </row>
    <row r="103" spans="1:12" ht="15.6">
      <c r="A103" s="105" t="s">
        <v>1101</v>
      </c>
      <c r="B103" s="105" t="s">
        <v>1102</v>
      </c>
      <c r="C103" s="105" t="s">
        <v>551</v>
      </c>
      <c r="D103" s="130"/>
      <c r="E103" s="105">
        <v>10</v>
      </c>
      <c r="F103" s="138">
        <v>2</v>
      </c>
      <c r="G103" s="92"/>
      <c r="H103" s="92"/>
      <c r="I103" s="139"/>
      <c r="J103" s="92" t="s">
        <v>860</v>
      </c>
      <c r="K103" s="111" t="s">
        <v>1103</v>
      </c>
      <c r="L103" s="142"/>
    </row>
    <row r="104" spans="1:12" ht="15.6">
      <c r="A104" s="105" t="s">
        <v>1104</v>
      </c>
      <c r="B104" s="105" t="s">
        <v>1105</v>
      </c>
      <c r="C104" s="105" t="s">
        <v>1106</v>
      </c>
      <c r="D104" s="130"/>
      <c r="E104" s="105">
        <v>10</v>
      </c>
      <c r="F104" s="138">
        <v>2</v>
      </c>
      <c r="G104" s="92"/>
      <c r="H104" s="92"/>
      <c r="I104" s="139"/>
      <c r="J104" s="92" t="s">
        <v>860</v>
      </c>
      <c r="K104" s="111" t="s">
        <v>1107</v>
      </c>
      <c r="L104" s="142"/>
    </row>
    <row r="105" spans="1:12" ht="15.6">
      <c r="A105" s="105" t="s">
        <v>1108</v>
      </c>
      <c r="B105" s="105" t="s">
        <v>1109</v>
      </c>
      <c r="C105" s="105" t="s">
        <v>756</v>
      </c>
      <c r="D105" s="130"/>
      <c r="E105" s="105">
        <v>10</v>
      </c>
      <c r="F105" s="138">
        <v>2</v>
      </c>
      <c r="G105" s="92"/>
      <c r="H105" s="92"/>
      <c r="I105" s="139"/>
      <c r="J105" s="92" t="s">
        <v>860</v>
      </c>
      <c r="K105" s="111" t="s">
        <v>1110</v>
      </c>
      <c r="L105" s="142"/>
    </row>
    <row r="106" spans="1:12" ht="15.6">
      <c r="A106" s="105" t="s">
        <v>1111</v>
      </c>
      <c r="B106" s="105" t="s">
        <v>1112</v>
      </c>
      <c r="C106" s="105" t="s">
        <v>779</v>
      </c>
      <c r="D106" s="130"/>
      <c r="E106" s="105">
        <v>10</v>
      </c>
      <c r="F106" s="138">
        <v>2</v>
      </c>
      <c r="G106" s="92"/>
      <c r="H106" s="92"/>
      <c r="I106" s="139"/>
      <c r="J106" s="92" t="s">
        <v>860</v>
      </c>
      <c r="K106" s="111" t="s">
        <v>1113</v>
      </c>
      <c r="L106" s="142"/>
    </row>
    <row r="107" spans="1:12" ht="15.6">
      <c r="A107" s="105" t="s">
        <v>1114</v>
      </c>
      <c r="B107" s="105" t="s">
        <v>1115</v>
      </c>
      <c r="C107" s="105" t="s">
        <v>786</v>
      </c>
      <c r="D107" s="130"/>
      <c r="E107" s="105">
        <v>10</v>
      </c>
      <c r="F107" s="138">
        <v>2</v>
      </c>
      <c r="G107" s="92"/>
      <c r="H107" s="92"/>
      <c r="I107" s="139"/>
      <c r="J107" s="92" t="s">
        <v>860</v>
      </c>
      <c r="K107" s="111" t="s">
        <v>1116</v>
      </c>
      <c r="L107" s="142"/>
    </row>
    <row r="108" spans="1:12" ht="15.6">
      <c r="A108" s="105" t="s">
        <v>1117</v>
      </c>
      <c r="B108" s="105" t="s">
        <v>1118</v>
      </c>
      <c r="C108" s="105" t="s">
        <v>772</v>
      </c>
      <c r="D108" s="130"/>
      <c r="E108" s="105">
        <v>10</v>
      </c>
      <c r="F108" s="138">
        <v>2</v>
      </c>
      <c r="G108" s="92"/>
      <c r="H108" s="92"/>
      <c r="I108" s="139"/>
      <c r="J108" s="92" t="s">
        <v>860</v>
      </c>
      <c r="K108" s="111" t="s">
        <v>1119</v>
      </c>
      <c r="L108" s="142"/>
    </row>
    <row r="109" spans="1:12" ht="15.6">
      <c r="A109" s="105" t="s">
        <v>1120</v>
      </c>
      <c r="B109" s="105" t="s">
        <v>1121</v>
      </c>
      <c r="C109" s="105" t="s">
        <v>672</v>
      </c>
      <c r="D109" s="130"/>
      <c r="E109" s="105">
        <v>6</v>
      </c>
      <c r="F109" s="105">
        <v>14</v>
      </c>
      <c r="G109" s="92"/>
      <c r="H109" s="92"/>
      <c r="I109" s="139"/>
      <c r="J109" s="92" t="s">
        <v>860</v>
      </c>
      <c r="K109" s="111" t="s">
        <v>1122</v>
      </c>
      <c r="L109" s="129"/>
    </row>
    <row r="110" spans="1:12" ht="15.6">
      <c r="A110" s="105" t="s">
        <v>1123</v>
      </c>
      <c r="B110" s="105" t="s">
        <v>1124</v>
      </c>
      <c r="C110" s="105" t="s">
        <v>658</v>
      </c>
      <c r="D110" s="130"/>
      <c r="E110" s="105">
        <v>6</v>
      </c>
      <c r="F110" s="105">
        <v>14</v>
      </c>
      <c r="G110" s="92"/>
      <c r="H110" s="92"/>
      <c r="I110" s="139"/>
      <c r="J110" s="92" t="s">
        <v>860</v>
      </c>
      <c r="K110" s="111" t="s">
        <v>1125</v>
      </c>
      <c r="L110" s="129"/>
    </row>
    <row r="111" spans="1:12" ht="15.6">
      <c r="A111" s="105" t="s">
        <v>1126</v>
      </c>
      <c r="B111" s="105" t="s">
        <v>1127</v>
      </c>
      <c r="C111" s="105" t="s">
        <v>693</v>
      </c>
      <c r="D111" s="130"/>
      <c r="E111" s="105">
        <v>6</v>
      </c>
      <c r="F111" s="105">
        <v>14</v>
      </c>
      <c r="G111" s="92"/>
      <c r="H111" s="92"/>
      <c r="I111" s="139"/>
      <c r="J111" s="92" t="s">
        <v>860</v>
      </c>
      <c r="K111" s="111" t="s">
        <v>1128</v>
      </c>
      <c r="L111" s="129"/>
    </row>
    <row r="112" spans="1:12" ht="15.6">
      <c r="A112" s="105" t="s">
        <v>1129</v>
      </c>
      <c r="B112" s="105" t="s">
        <v>1130</v>
      </c>
      <c r="C112" s="105" t="s">
        <v>679</v>
      </c>
      <c r="D112" s="130"/>
      <c r="E112" s="105">
        <v>6</v>
      </c>
      <c r="F112" s="105">
        <v>14</v>
      </c>
      <c r="G112" s="92"/>
      <c r="H112" s="92"/>
      <c r="I112" s="139"/>
      <c r="J112" s="92" t="s">
        <v>860</v>
      </c>
      <c r="K112" s="111" t="s">
        <v>1131</v>
      </c>
      <c r="L112" s="129"/>
    </row>
    <row r="113" spans="1:12" ht="15.6">
      <c r="A113" s="105" t="s">
        <v>1132</v>
      </c>
      <c r="B113" s="105" t="s">
        <v>1133</v>
      </c>
      <c r="C113" s="105" t="s">
        <v>686</v>
      </c>
      <c r="D113" s="130"/>
      <c r="E113" s="105">
        <v>6</v>
      </c>
      <c r="F113" s="105">
        <v>14</v>
      </c>
      <c r="G113" s="92"/>
      <c r="H113" s="92"/>
      <c r="I113" s="139"/>
      <c r="J113" s="92" t="s">
        <v>860</v>
      </c>
      <c r="K113" s="111" t="s">
        <v>1134</v>
      </c>
      <c r="L113" s="129"/>
    </row>
    <row r="114" spans="1:12" ht="15.6">
      <c r="A114" s="105" t="s">
        <v>1135</v>
      </c>
      <c r="B114" s="105" t="s">
        <v>1136</v>
      </c>
      <c r="C114" s="105" t="s">
        <v>665</v>
      </c>
      <c r="D114" s="130"/>
      <c r="E114" s="105">
        <v>6</v>
      </c>
      <c r="F114" s="105">
        <v>14</v>
      </c>
      <c r="G114" s="92"/>
      <c r="H114" s="92"/>
      <c r="I114" s="139"/>
      <c r="J114" s="92" t="s">
        <v>860</v>
      </c>
      <c r="K114" s="111" t="s">
        <v>1137</v>
      </c>
      <c r="L114" s="129"/>
    </row>
    <row r="115" spans="1:12" ht="15.6">
      <c r="A115" s="105" t="s">
        <v>1138</v>
      </c>
      <c r="B115" s="105" t="s">
        <v>1139</v>
      </c>
      <c r="C115" s="105" t="s">
        <v>597</v>
      </c>
      <c r="D115" s="130"/>
      <c r="E115" s="105">
        <v>6</v>
      </c>
      <c r="F115" s="105">
        <v>14</v>
      </c>
      <c r="G115" s="92"/>
      <c r="H115" s="92"/>
      <c r="I115" s="139"/>
      <c r="J115" s="92" t="s">
        <v>860</v>
      </c>
      <c r="K115" s="111" t="s">
        <v>1140</v>
      </c>
      <c r="L115" s="129"/>
    </row>
    <row r="116" spans="1:12" ht="15.6">
      <c r="A116" s="105" t="s">
        <v>1141</v>
      </c>
      <c r="B116" s="105" t="s">
        <v>1142</v>
      </c>
      <c r="C116" s="105" t="s">
        <v>604</v>
      </c>
      <c r="D116" s="130"/>
      <c r="E116" s="105">
        <v>6</v>
      </c>
      <c r="F116" s="105">
        <v>14</v>
      </c>
      <c r="G116" s="92"/>
      <c r="H116" s="92"/>
      <c r="I116" s="139"/>
      <c r="J116" s="92" t="s">
        <v>860</v>
      </c>
      <c r="K116" s="111" t="s">
        <v>1143</v>
      </c>
      <c r="L116" s="129"/>
    </row>
    <row r="117" spans="1:12" ht="15.6">
      <c r="A117" s="105" t="s">
        <v>1144</v>
      </c>
      <c r="B117" s="105" t="s">
        <v>1145</v>
      </c>
      <c r="C117" s="105" t="s">
        <v>611</v>
      </c>
      <c r="D117" s="130"/>
      <c r="E117" s="105">
        <v>6</v>
      </c>
      <c r="F117" s="105">
        <v>14</v>
      </c>
      <c r="G117" s="92"/>
      <c r="H117" s="92"/>
      <c r="I117" s="139"/>
      <c r="J117" s="92" t="s">
        <v>860</v>
      </c>
      <c r="K117" s="111" t="s">
        <v>1146</v>
      </c>
      <c r="L117" s="129"/>
    </row>
    <row r="118" spans="1:12" ht="15.6">
      <c r="A118" s="105" t="s">
        <v>1147</v>
      </c>
      <c r="B118" s="105" t="s">
        <v>1148</v>
      </c>
      <c r="C118" s="105" t="s">
        <v>618</v>
      </c>
      <c r="D118" s="130"/>
      <c r="E118" s="105">
        <v>6</v>
      </c>
      <c r="F118" s="105">
        <v>14</v>
      </c>
      <c r="G118" s="92"/>
      <c r="H118" s="92"/>
      <c r="I118" s="139"/>
      <c r="J118" s="92" t="s">
        <v>860</v>
      </c>
      <c r="K118" s="111" t="s">
        <v>1149</v>
      </c>
      <c r="L118" s="129"/>
    </row>
    <row r="119" spans="1:12" s="97" customFormat="1" ht="15.6">
      <c r="A119" s="105" t="s">
        <v>1150</v>
      </c>
      <c r="B119" s="105" t="s">
        <v>1151</v>
      </c>
      <c r="C119" s="105" t="s">
        <v>756</v>
      </c>
      <c r="D119" s="130"/>
      <c r="E119" s="105">
        <v>6</v>
      </c>
      <c r="F119" s="105">
        <v>14</v>
      </c>
      <c r="G119" s="92"/>
      <c r="H119" s="92"/>
      <c r="I119" s="139"/>
      <c r="J119" s="92" t="s">
        <v>860</v>
      </c>
      <c r="K119" s="111" t="s">
        <v>1152</v>
      </c>
      <c r="L119" s="143"/>
    </row>
    <row r="120" spans="1:12" s="97" customFormat="1" ht="15.6">
      <c r="A120" s="105" t="s">
        <v>1153</v>
      </c>
      <c r="B120" s="105" t="s">
        <v>1154</v>
      </c>
      <c r="C120" s="105" t="s">
        <v>749</v>
      </c>
      <c r="D120" s="130"/>
      <c r="E120" s="105">
        <v>6</v>
      </c>
      <c r="F120" s="105">
        <v>14</v>
      </c>
      <c r="G120" s="92"/>
      <c r="H120" s="92"/>
      <c r="I120" s="139"/>
      <c r="J120" s="92" t="s">
        <v>860</v>
      </c>
      <c r="K120" s="111" t="s">
        <v>1155</v>
      </c>
      <c r="L120" s="143"/>
    </row>
    <row r="121" spans="1:12" s="97" customFormat="1" ht="15.6">
      <c r="A121" s="105" t="s">
        <v>1156</v>
      </c>
      <c r="B121" s="105" t="s">
        <v>1157</v>
      </c>
      <c r="C121" s="105" t="s">
        <v>772</v>
      </c>
      <c r="D121" s="130"/>
      <c r="E121" s="105">
        <v>6</v>
      </c>
      <c r="F121" s="105">
        <v>14</v>
      </c>
      <c r="G121" s="92"/>
      <c r="H121" s="92"/>
      <c r="I121" s="139"/>
      <c r="J121" s="92" t="s">
        <v>860</v>
      </c>
      <c r="K121" s="111" t="s">
        <v>1158</v>
      </c>
      <c r="L121" s="143"/>
    </row>
    <row r="122" spans="1:12" s="97" customFormat="1" ht="15.6">
      <c r="A122" s="105" t="s">
        <v>1159</v>
      </c>
      <c r="B122" s="105" t="s">
        <v>1160</v>
      </c>
      <c r="C122" s="105" t="s">
        <v>786</v>
      </c>
      <c r="D122" s="130"/>
      <c r="E122" s="105">
        <v>6</v>
      </c>
      <c r="F122" s="105">
        <v>14</v>
      </c>
      <c r="G122" s="92"/>
      <c r="H122" s="92"/>
      <c r="I122" s="139"/>
      <c r="J122" s="92" t="s">
        <v>860</v>
      </c>
      <c r="K122" s="111" t="s">
        <v>1161</v>
      </c>
      <c r="L122" s="143"/>
    </row>
    <row r="123" spans="1:12" s="97" customFormat="1" ht="15.6">
      <c r="A123" s="105" t="s">
        <v>1162</v>
      </c>
      <c r="B123" s="105" t="s">
        <v>1163</v>
      </c>
      <c r="C123" s="105" t="s">
        <v>901</v>
      </c>
      <c r="D123" s="130"/>
      <c r="E123" s="105">
        <v>6</v>
      </c>
      <c r="F123" s="105">
        <v>14</v>
      </c>
      <c r="G123" s="92"/>
      <c r="H123" s="92"/>
      <c r="I123" s="139"/>
      <c r="J123" s="92" t="s">
        <v>860</v>
      </c>
      <c r="K123" s="111" t="s">
        <v>1164</v>
      </c>
      <c r="L123" s="143"/>
    </row>
    <row r="124" spans="1:12" ht="15.6">
      <c r="A124" s="105" t="s">
        <v>1165</v>
      </c>
      <c r="B124" s="105" t="s">
        <v>1166</v>
      </c>
      <c r="C124" s="105" t="s">
        <v>558</v>
      </c>
      <c r="D124" s="130"/>
      <c r="E124" s="105">
        <v>6</v>
      </c>
      <c r="F124" s="105">
        <v>14</v>
      </c>
      <c r="G124" s="92"/>
      <c r="H124" s="92"/>
      <c r="I124" s="139"/>
      <c r="J124" s="92" t="s">
        <v>860</v>
      </c>
      <c r="K124" s="111" t="s">
        <v>1167</v>
      </c>
      <c r="L124" s="129"/>
    </row>
    <row r="125" spans="1:12" ht="15.6">
      <c r="A125" s="105" t="s">
        <v>1168</v>
      </c>
      <c r="B125" s="105" t="s">
        <v>1169</v>
      </c>
      <c r="C125" s="105" t="s">
        <v>565</v>
      </c>
      <c r="D125" s="130"/>
      <c r="E125" s="105">
        <v>6</v>
      </c>
      <c r="F125" s="105">
        <v>14</v>
      </c>
      <c r="G125" s="92"/>
      <c r="H125" s="92"/>
      <c r="I125" s="139"/>
      <c r="J125" s="92" t="s">
        <v>860</v>
      </c>
      <c r="K125" s="111" t="s">
        <v>1170</v>
      </c>
      <c r="L125" s="129"/>
    </row>
    <row r="126" spans="1:12" ht="15.6">
      <c r="A126" s="105" t="s">
        <v>1171</v>
      </c>
      <c r="B126" s="105" t="s">
        <v>1172</v>
      </c>
      <c r="C126" s="105" t="s">
        <v>551</v>
      </c>
      <c r="D126" s="130"/>
      <c r="E126" s="105">
        <v>6</v>
      </c>
      <c r="F126" s="105">
        <v>14</v>
      </c>
      <c r="G126" s="92"/>
      <c r="H126" s="92"/>
      <c r="I126" s="139"/>
      <c r="J126" s="92" t="s">
        <v>860</v>
      </c>
      <c r="K126" s="111" t="s">
        <v>1173</v>
      </c>
      <c r="L126" s="129"/>
    </row>
    <row r="127" spans="1:12" ht="46.15">
      <c r="A127" s="293" t="s">
        <v>822</v>
      </c>
      <c r="B127" s="294"/>
      <c r="C127" s="277"/>
      <c r="D127" s="277"/>
      <c r="E127" s="277"/>
      <c r="F127" s="277"/>
      <c r="G127" s="277"/>
      <c r="H127" s="277"/>
      <c r="I127" s="277"/>
      <c r="J127" s="277"/>
      <c r="K127" s="278"/>
      <c r="L127" s="129"/>
    </row>
    <row r="128" spans="1:12" ht="36">
      <c r="A128" s="25" t="s">
        <v>127</v>
      </c>
      <c r="B128" s="25" t="s">
        <v>307</v>
      </c>
      <c r="C128" s="25" t="s">
        <v>128</v>
      </c>
      <c r="D128" s="25" t="s">
        <v>129</v>
      </c>
      <c r="E128" s="25" t="s">
        <v>130</v>
      </c>
      <c r="F128" s="25" t="s">
        <v>131</v>
      </c>
      <c r="G128" s="25" t="s">
        <v>1174</v>
      </c>
      <c r="H128" s="25" t="s">
        <v>1175</v>
      </c>
      <c r="I128" s="25" t="s">
        <v>825</v>
      </c>
      <c r="J128" s="25" t="s">
        <v>132</v>
      </c>
      <c r="K128" s="25" t="s">
        <v>133</v>
      </c>
      <c r="L128" s="129"/>
    </row>
    <row r="129" spans="1:12" ht="25.9">
      <c r="A129" s="279" t="s">
        <v>1176</v>
      </c>
      <c r="B129" s="280"/>
      <c r="C129" s="280"/>
      <c r="D129" s="280"/>
      <c r="E129" s="280"/>
      <c r="F129" s="280"/>
      <c r="G129" s="280"/>
      <c r="H129" s="280"/>
      <c r="I129" s="280"/>
      <c r="J129" s="280"/>
      <c r="K129" s="281"/>
      <c r="L129" s="129"/>
    </row>
    <row r="130" spans="1:12" ht="18">
      <c r="A130" s="290" t="s">
        <v>857</v>
      </c>
      <c r="B130" s="291"/>
      <c r="C130" s="291"/>
      <c r="D130" s="291"/>
      <c r="E130" s="291"/>
      <c r="F130" s="291"/>
      <c r="G130" s="291"/>
      <c r="H130" s="291"/>
      <c r="I130" s="291"/>
      <c r="J130" s="291"/>
      <c r="K130" s="292"/>
      <c r="L130" s="129"/>
    </row>
    <row r="131" spans="1:12" ht="15.6">
      <c r="A131" s="105" t="s">
        <v>1177</v>
      </c>
      <c r="B131" s="105" t="s">
        <v>1178</v>
      </c>
      <c r="C131" s="105" t="s">
        <v>137</v>
      </c>
      <c r="D131" s="130"/>
      <c r="E131" s="105">
        <v>6</v>
      </c>
      <c r="F131" s="105">
        <v>28.5</v>
      </c>
      <c r="G131" s="92"/>
      <c r="H131" s="92">
        <v>100</v>
      </c>
      <c r="I131" s="132"/>
      <c r="J131" s="92" t="s">
        <v>860</v>
      </c>
      <c r="K131" s="92" t="s">
        <v>1179</v>
      </c>
      <c r="L131" s="129"/>
    </row>
    <row r="132" spans="1:12" ht="15.6">
      <c r="A132" s="105" t="s">
        <v>1180</v>
      </c>
      <c r="B132" s="105" t="s">
        <v>1181</v>
      </c>
      <c r="C132" s="105" t="s">
        <v>151</v>
      </c>
      <c r="D132" s="130"/>
      <c r="E132" s="105">
        <v>6</v>
      </c>
      <c r="F132" s="105">
        <v>28.5</v>
      </c>
      <c r="G132" s="92"/>
      <c r="H132" s="92">
        <v>100</v>
      </c>
      <c r="I132" s="132"/>
      <c r="J132" s="92" t="s">
        <v>860</v>
      </c>
      <c r="K132" s="92" t="s">
        <v>1182</v>
      </c>
      <c r="L132" s="129"/>
    </row>
    <row r="133" spans="1:12" ht="15.6">
      <c r="A133" s="105" t="s">
        <v>1183</v>
      </c>
      <c r="B133" s="105" t="s">
        <v>1184</v>
      </c>
      <c r="C133" s="105" t="s">
        <v>1185</v>
      </c>
      <c r="D133" s="130"/>
      <c r="E133" s="105">
        <v>6</v>
      </c>
      <c r="F133" s="105">
        <v>28.5</v>
      </c>
      <c r="G133" s="92"/>
      <c r="H133" s="92">
        <v>100</v>
      </c>
      <c r="I133" s="132"/>
      <c r="J133" s="92" t="s">
        <v>860</v>
      </c>
      <c r="K133" s="92" t="s">
        <v>1186</v>
      </c>
      <c r="L133" s="129"/>
    </row>
    <row r="134" spans="1:12" ht="15.6">
      <c r="A134" s="105" t="s">
        <v>1187</v>
      </c>
      <c r="B134" s="105" t="s">
        <v>1188</v>
      </c>
      <c r="C134" s="105" t="s">
        <v>312</v>
      </c>
      <c r="D134" s="130"/>
      <c r="E134" s="105">
        <v>6</v>
      </c>
      <c r="F134" s="105">
        <v>28.5</v>
      </c>
      <c r="G134" s="92"/>
      <c r="H134" s="92">
        <v>100</v>
      </c>
      <c r="I134" s="132"/>
      <c r="J134" s="92" t="s">
        <v>860</v>
      </c>
      <c r="K134" s="92" t="s">
        <v>1189</v>
      </c>
      <c r="L134" s="129"/>
    </row>
    <row r="135" spans="1:12" s="97" customFormat="1" ht="15.6">
      <c r="A135" s="105" t="s">
        <v>1190</v>
      </c>
      <c r="B135" s="105" t="s">
        <v>1191</v>
      </c>
      <c r="C135" s="105" t="s">
        <v>1192</v>
      </c>
      <c r="D135" s="130"/>
      <c r="E135" s="105">
        <v>6</v>
      </c>
      <c r="F135" s="105">
        <v>28.5</v>
      </c>
      <c r="G135" s="92"/>
      <c r="H135" s="92">
        <v>100</v>
      </c>
      <c r="I135" s="132"/>
      <c r="J135" s="92" t="s">
        <v>860</v>
      </c>
      <c r="K135" s="92" t="s">
        <v>1193</v>
      </c>
      <c r="L135" s="143"/>
    </row>
    <row r="136" spans="1:12" ht="15.6">
      <c r="A136" s="105" t="s">
        <v>1194</v>
      </c>
      <c r="B136" s="105" t="s">
        <v>1195</v>
      </c>
      <c r="C136" s="105" t="s">
        <v>339</v>
      </c>
      <c r="D136" s="130"/>
      <c r="E136" s="105">
        <v>6</v>
      </c>
      <c r="F136" s="105">
        <v>28.5</v>
      </c>
      <c r="G136" s="92"/>
      <c r="H136" s="92">
        <v>100</v>
      </c>
      <c r="I136" s="132"/>
      <c r="J136" s="92" t="s">
        <v>860</v>
      </c>
      <c r="K136" s="92" t="s">
        <v>1196</v>
      </c>
      <c r="L136" s="129"/>
    </row>
    <row r="137" spans="1:12" ht="15.6">
      <c r="A137" s="105" t="s">
        <v>1197</v>
      </c>
      <c r="B137" s="105" t="s">
        <v>1198</v>
      </c>
      <c r="C137" s="105" t="s">
        <v>1199</v>
      </c>
      <c r="D137" s="130"/>
      <c r="E137" s="105">
        <v>6</v>
      </c>
      <c r="F137" s="105">
        <v>28.5</v>
      </c>
      <c r="G137" s="92"/>
      <c r="H137" s="92">
        <v>100</v>
      </c>
      <c r="I137" s="132"/>
      <c r="J137" s="92" t="s">
        <v>860</v>
      </c>
      <c r="K137" s="92" t="s">
        <v>1200</v>
      </c>
      <c r="L137" s="129"/>
    </row>
    <row r="138" spans="1:12" ht="15.6">
      <c r="A138" s="105" t="s">
        <v>1201</v>
      </c>
      <c r="B138" s="105" t="s">
        <v>1202</v>
      </c>
      <c r="C138" s="105" t="s">
        <v>1203</v>
      </c>
      <c r="D138" s="130"/>
      <c r="E138" s="105">
        <v>6</v>
      </c>
      <c r="F138" s="105">
        <v>28.5</v>
      </c>
      <c r="G138" s="92"/>
      <c r="H138" s="92">
        <v>100</v>
      </c>
      <c r="I138" s="132"/>
      <c r="J138" s="92" t="s">
        <v>860</v>
      </c>
      <c r="K138" s="92" t="s">
        <v>1204</v>
      </c>
      <c r="L138" s="129"/>
    </row>
    <row r="139" spans="1:12" ht="15.6">
      <c r="A139" s="105" t="s">
        <v>1205</v>
      </c>
      <c r="B139" s="105" t="s">
        <v>1206</v>
      </c>
      <c r="C139" s="105" t="s">
        <v>1207</v>
      </c>
      <c r="D139" s="130"/>
      <c r="E139" s="105">
        <v>6</v>
      </c>
      <c r="F139" s="105">
        <v>28.5</v>
      </c>
      <c r="G139" s="92"/>
      <c r="H139" s="92">
        <v>100</v>
      </c>
      <c r="I139" s="132"/>
      <c r="J139" s="92" t="s">
        <v>860</v>
      </c>
      <c r="K139" s="92" t="s">
        <v>1208</v>
      </c>
      <c r="L139" s="129"/>
    </row>
    <row r="140" spans="1:12" ht="15.6">
      <c r="A140" s="105" t="s">
        <v>1209</v>
      </c>
      <c r="B140" s="105" t="s">
        <v>1210</v>
      </c>
      <c r="C140" s="105" t="s">
        <v>137</v>
      </c>
      <c r="D140" s="130"/>
      <c r="E140" s="105">
        <v>1</v>
      </c>
      <c r="F140" s="105">
        <v>15.3</v>
      </c>
      <c r="G140" s="92"/>
      <c r="H140" s="92">
        <v>300</v>
      </c>
      <c r="I140" s="132"/>
      <c r="J140" s="92" t="s">
        <v>860</v>
      </c>
      <c r="K140" s="92" t="s">
        <v>1211</v>
      </c>
      <c r="L140" s="129"/>
    </row>
    <row r="141" spans="1:12" ht="15.6">
      <c r="A141" s="105" t="s">
        <v>1212</v>
      </c>
      <c r="B141" s="105" t="s">
        <v>1213</v>
      </c>
      <c r="C141" s="105" t="s">
        <v>151</v>
      </c>
      <c r="D141" s="130"/>
      <c r="E141" s="105">
        <v>1</v>
      </c>
      <c r="F141" s="105">
        <v>15.3</v>
      </c>
      <c r="G141" s="92"/>
      <c r="H141" s="92">
        <v>300</v>
      </c>
      <c r="I141" s="132"/>
      <c r="J141" s="92" t="s">
        <v>860</v>
      </c>
      <c r="K141" s="92" t="s">
        <v>1214</v>
      </c>
      <c r="L141" s="129"/>
    </row>
    <row r="142" spans="1:12" ht="15.6">
      <c r="A142" s="105" t="s">
        <v>1215</v>
      </c>
      <c r="B142" s="105" t="s">
        <v>1216</v>
      </c>
      <c r="C142" s="105" t="s">
        <v>1185</v>
      </c>
      <c r="D142" s="130"/>
      <c r="E142" s="105">
        <v>1</v>
      </c>
      <c r="F142" s="105">
        <v>15.3</v>
      </c>
      <c r="G142" s="92"/>
      <c r="H142" s="92">
        <v>300</v>
      </c>
      <c r="I142" s="132"/>
      <c r="J142" s="92" t="s">
        <v>860</v>
      </c>
      <c r="K142" s="92" t="s">
        <v>1217</v>
      </c>
      <c r="L142" s="129"/>
    </row>
    <row r="143" spans="1:12" ht="15.6">
      <c r="A143" s="105" t="s">
        <v>1218</v>
      </c>
      <c r="B143" s="105" t="s">
        <v>1219</v>
      </c>
      <c r="C143" s="105" t="s">
        <v>312</v>
      </c>
      <c r="D143" s="144"/>
      <c r="E143" s="105">
        <v>1</v>
      </c>
      <c r="F143" s="105">
        <v>15.3</v>
      </c>
      <c r="G143" s="92"/>
      <c r="H143" s="92">
        <v>300</v>
      </c>
      <c r="I143" s="132"/>
      <c r="J143" s="92" t="s">
        <v>860</v>
      </c>
      <c r="K143" s="92" t="s">
        <v>1220</v>
      </c>
      <c r="L143" s="129"/>
    </row>
    <row r="144" spans="1:12" ht="15.6">
      <c r="A144" s="105" t="s">
        <v>1221</v>
      </c>
      <c r="B144" s="105" t="s">
        <v>1222</v>
      </c>
      <c r="C144" s="105" t="s">
        <v>1192</v>
      </c>
      <c r="D144" s="130"/>
      <c r="E144" s="105">
        <v>1</v>
      </c>
      <c r="F144" s="105">
        <v>15.3</v>
      </c>
      <c r="G144" s="92"/>
      <c r="H144" s="92">
        <v>300</v>
      </c>
      <c r="I144" s="132"/>
      <c r="J144" s="92" t="s">
        <v>860</v>
      </c>
      <c r="K144" s="92" t="s">
        <v>1223</v>
      </c>
      <c r="L144" s="129"/>
    </row>
    <row r="145" spans="1:12" ht="15.6">
      <c r="A145" s="105" t="s">
        <v>1224</v>
      </c>
      <c r="B145" s="105" t="s">
        <v>1225</v>
      </c>
      <c r="C145" s="105" t="s">
        <v>339</v>
      </c>
      <c r="D145" s="144"/>
      <c r="E145" s="105">
        <v>1</v>
      </c>
      <c r="F145" s="105">
        <v>15.3</v>
      </c>
      <c r="G145" s="92"/>
      <c r="H145" s="92">
        <v>300</v>
      </c>
      <c r="I145" s="145"/>
      <c r="J145" s="92" t="s">
        <v>860</v>
      </c>
      <c r="K145" s="92" t="s">
        <v>1226</v>
      </c>
      <c r="L145" s="129"/>
    </row>
    <row r="146" spans="1:12" ht="15.6">
      <c r="A146" s="105" t="s">
        <v>1227</v>
      </c>
      <c r="B146" s="105" t="s">
        <v>1228</v>
      </c>
      <c r="C146" s="105" t="s">
        <v>1199</v>
      </c>
      <c r="D146" s="144"/>
      <c r="E146" s="105">
        <v>1</v>
      </c>
      <c r="F146" s="105">
        <v>15.3</v>
      </c>
      <c r="G146" s="92"/>
      <c r="H146" s="92">
        <v>300</v>
      </c>
      <c r="I146" s="145"/>
      <c r="J146" s="92" t="s">
        <v>860</v>
      </c>
      <c r="K146" s="92" t="s">
        <v>1229</v>
      </c>
      <c r="L146" s="129"/>
    </row>
    <row r="147" spans="1:12" ht="15.6">
      <c r="A147" s="105" t="s">
        <v>1230</v>
      </c>
      <c r="B147" s="105" t="s">
        <v>1231</v>
      </c>
      <c r="C147" s="105" t="s">
        <v>1203</v>
      </c>
      <c r="D147" s="144"/>
      <c r="E147" s="105">
        <v>1</v>
      </c>
      <c r="F147" s="105">
        <v>15.3</v>
      </c>
      <c r="G147" s="92"/>
      <c r="H147" s="92">
        <v>300</v>
      </c>
      <c r="I147" s="145"/>
      <c r="J147" s="92" t="s">
        <v>860</v>
      </c>
      <c r="K147" s="92" t="s">
        <v>1232</v>
      </c>
      <c r="L147" s="129"/>
    </row>
    <row r="148" spans="1:12" ht="15.6">
      <c r="A148" s="105" t="s">
        <v>1233</v>
      </c>
      <c r="B148" s="105" t="s">
        <v>1234</v>
      </c>
      <c r="C148" s="105" t="s">
        <v>1207</v>
      </c>
      <c r="D148" s="144"/>
      <c r="E148" s="105">
        <v>1</v>
      </c>
      <c r="F148" s="105">
        <v>15.3</v>
      </c>
      <c r="G148" s="92"/>
      <c r="H148" s="92">
        <v>300</v>
      </c>
      <c r="I148" s="145"/>
      <c r="J148" s="92" t="s">
        <v>860</v>
      </c>
      <c r="K148" s="92" t="s">
        <v>1235</v>
      </c>
      <c r="L148" s="129"/>
    </row>
    <row r="149" spans="1:12" ht="25.9">
      <c r="A149" s="279" t="s">
        <v>1236</v>
      </c>
      <c r="B149" s="280"/>
      <c r="C149" s="280"/>
      <c r="D149" s="280"/>
      <c r="E149" s="280"/>
      <c r="F149" s="280"/>
      <c r="G149" s="280"/>
      <c r="H149" s="280"/>
      <c r="I149" s="280"/>
      <c r="J149" s="280"/>
      <c r="K149" s="280"/>
      <c r="L149" s="129"/>
    </row>
    <row r="150" spans="1:12" ht="18">
      <c r="A150" s="290" t="s">
        <v>857</v>
      </c>
      <c r="B150" s="291"/>
      <c r="C150" s="291"/>
      <c r="D150" s="291"/>
      <c r="E150" s="291"/>
      <c r="F150" s="291"/>
      <c r="G150" s="291"/>
      <c r="H150" s="291"/>
      <c r="I150" s="291"/>
      <c r="J150" s="291"/>
      <c r="K150" s="291"/>
      <c r="L150" s="129"/>
    </row>
    <row r="151" spans="1:12" ht="15.6">
      <c r="A151" s="105" t="s">
        <v>1237</v>
      </c>
      <c r="B151" s="105" t="s">
        <v>1238</v>
      </c>
      <c r="C151" s="105" t="s">
        <v>137</v>
      </c>
      <c r="D151" s="130"/>
      <c r="E151" s="105">
        <v>4</v>
      </c>
      <c r="F151" s="105">
        <v>17.7</v>
      </c>
      <c r="G151" s="92"/>
      <c r="H151" s="92">
        <v>100</v>
      </c>
      <c r="I151" s="132"/>
      <c r="J151" s="92" t="s">
        <v>860</v>
      </c>
      <c r="K151" s="92" t="s">
        <v>1239</v>
      </c>
      <c r="L151" s="129"/>
    </row>
    <row r="152" spans="1:12" ht="15.6">
      <c r="A152" s="105" t="s">
        <v>1240</v>
      </c>
      <c r="B152" s="105" t="s">
        <v>1241</v>
      </c>
      <c r="C152" s="105" t="s">
        <v>151</v>
      </c>
      <c r="D152" s="144"/>
      <c r="E152" s="105">
        <v>4</v>
      </c>
      <c r="F152" s="105">
        <v>17.7</v>
      </c>
      <c r="G152" s="92"/>
      <c r="H152" s="92">
        <v>100</v>
      </c>
      <c r="I152" s="145"/>
      <c r="J152" s="92" t="s">
        <v>860</v>
      </c>
      <c r="K152" s="92" t="s">
        <v>1242</v>
      </c>
      <c r="L152" s="129"/>
    </row>
    <row r="153" spans="1:12" ht="15.6">
      <c r="A153" s="105" t="s">
        <v>1243</v>
      </c>
      <c r="B153" s="105" t="s">
        <v>1244</v>
      </c>
      <c r="C153" s="105" t="s">
        <v>1185</v>
      </c>
      <c r="D153" s="144"/>
      <c r="E153" s="105">
        <v>4</v>
      </c>
      <c r="F153" s="105">
        <v>17.7</v>
      </c>
      <c r="G153" s="92"/>
      <c r="H153" s="92">
        <v>100</v>
      </c>
      <c r="I153" s="145"/>
      <c r="J153" s="92" t="s">
        <v>860</v>
      </c>
      <c r="K153" s="92" t="s">
        <v>1245</v>
      </c>
      <c r="L153" s="129"/>
    </row>
    <row r="154" spans="1:12" ht="15.6">
      <c r="A154" s="105" t="s">
        <v>1246</v>
      </c>
      <c r="B154" s="105" t="s">
        <v>1247</v>
      </c>
      <c r="C154" s="105" t="s">
        <v>185</v>
      </c>
      <c r="D154" s="144"/>
      <c r="E154" s="105">
        <v>4</v>
      </c>
      <c r="F154" s="105">
        <v>17.7</v>
      </c>
      <c r="G154" s="92"/>
      <c r="H154" s="92">
        <v>100</v>
      </c>
      <c r="I154" s="145"/>
      <c r="J154" s="92" t="s">
        <v>860</v>
      </c>
      <c r="K154" s="111" t="s">
        <v>1248</v>
      </c>
      <c r="L154" s="129"/>
    </row>
    <row r="155" spans="1:12" ht="15.6">
      <c r="A155" s="105" t="s">
        <v>1249</v>
      </c>
      <c r="B155" s="105" t="s">
        <v>1250</v>
      </c>
      <c r="C155" s="105" t="s">
        <v>171</v>
      </c>
      <c r="D155" s="144"/>
      <c r="E155" s="105">
        <v>4</v>
      </c>
      <c r="F155" s="105">
        <v>17.7</v>
      </c>
      <c r="G155" s="92"/>
      <c r="H155" s="92">
        <v>100</v>
      </c>
      <c r="I155" s="145"/>
      <c r="J155" s="92" t="s">
        <v>860</v>
      </c>
      <c r="K155" s="111" t="s">
        <v>1251</v>
      </c>
      <c r="L155" s="129"/>
    </row>
    <row r="156" spans="1:12" ht="15.6">
      <c r="A156" s="105" t="s">
        <v>1252</v>
      </c>
      <c r="B156" s="105" t="s">
        <v>1253</v>
      </c>
      <c r="C156" s="105" t="s">
        <v>1254</v>
      </c>
      <c r="D156" s="144"/>
      <c r="E156" s="105">
        <v>4</v>
      </c>
      <c r="F156" s="105">
        <v>17.7</v>
      </c>
      <c r="G156" s="92"/>
      <c r="H156" s="92">
        <v>100</v>
      </c>
      <c r="I156" s="145"/>
      <c r="J156" s="125" t="s">
        <v>860</v>
      </c>
      <c r="K156" s="92" t="s">
        <v>1255</v>
      </c>
      <c r="L156" s="129"/>
    </row>
    <row r="157" spans="1:12" ht="15.6">
      <c r="A157" s="105" t="s">
        <v>1256</v>
      </c>
      <c r="B157" s="105" t="s">
        <v>1257</v>
      </c>
      <c r="C157" s="105" t="s">
        <v>1258</v>
      </c>
      <c r="D157" s="130"/>
      <c r="E157" s="105">
        <v>4</v>
      </c>
      <c r="F157" s="105">
        <v>17.7</v>
      </c>
      <c r="G157" s="92"/>
      <c r="H157" s="92">
        <v>100</v>
      </c>
      <c r="I157" s="145"/>
      <c r="J157" s="125" t="s">
        <v>860</v>
      </c>
      <c r="K157" s="92" t="s">
        <v>1259</v>
      </c>
      <c r="L157" s="129"/>
    </row>
    <row r="158" spans="1:12" ht="15.6">
      <c r="A158" s="105" t="s">
        <v>1260</v>
      </c>
      <c r="B158" s="105" t="s">
        <v>1261</v>
      </c>
      <c r="C158" s="105" t="s">
        <v>1262</v>
      </c>
      <c r="D158" s="130"/>
      <c r="E158" s="105">
        <v>4</v>
      </c>
      <c r="F158" s="105">
        <v>17.7</v>
      </c>
      <c r="G158" s="92"/>
      <c r="H158" s="92">
        <v>100</v>
      </c>
      <c r="I158" s="145"/>
      <c r="J158" s="125" t="s">
        <v>860</v>
      </c>
      <c r="K158" s="92" t="s">
        <v>1263</v>
      </c>
      <c r="L158" s="129"/>
    </row>
    <row r="159" spans="1:12" ht="15.6">
      <c r="A159" s="105" t="s">
        <v>1264</v>
      </c>
      <c r="B159" s="105" t="s">
        <v>1265</v>
      </c>
      <c r="C159" s="105" t="s">
        <v>279</v>
      </c>
      <c r="D159" s="144"/>
      <c r="E159" s="105">
        <v>4</v>
      </c>
      <c r="F159" s="105">
        <v>17.7</v>
      </c>
      <c r="G159" s="92"/>
      <c r="H159" s="92">
        <v>100</v>
      </c>
      <c r="I159" s="145"/>
      <c r="J159" s="125" t="s">
        <v>860</v>
      </c>
      <c r="K159" s="92" t="s">
        <v>1266</v>
      </c>
      <c r="L159" s="129"/>
    </row>
    <row r="160" spans="1:12" ht="15.6">
      <c r="A160" s="105" t="s">
        <v>1267</v>
      </c>
      <c r="B160" s="105" t="s">
        <v>1268</v>
      </c>
      <c r="C160" s="105" t="s">
        <v>1254</v>
      </c>
      <c r="D160" s="130"/>
      <c r="E160" s="105">
        <v>1</v>
      </c>
      <c r="F160" s="105">
        <v>11.5</v>
      </c>
      <c r="G160" s="92"/>
      <c r="H160" s="92">
        <v>100</v>
      </c>
      <c r="I160" s="145"/>
      <c r="J160" s="125" t="s">
        <v>860</v>
      </c>
      <c r="K160" s="92" t="s">
        <v>1269</v>
      </c>
      <c r="L160" s="129"/>
    </row>
    <row r="161" spans="1:12" ht="15.6">
      <c r="A161" s="105" t="s">
        <v>1270</v>
      </c>
      <c r="B161" s="105" t="s">
        <v>1271</v>
      </c>
      <c r="C161" s="105" t="s">
        <v>1258</v>
      </c>
      <c r="D161" s="130"/>
      <c r="E161" s="105">
        <v>1</v>
      </c>
      <c r="F161" s="105">
        <v>11.5</v>
      </c>
      <c r="G161" s="92"/>
      <c r="H161" s="92">
        <v>100</v>
      </c>
      <c r="I161" s="145"/>
      <c r="J161" s="125" t="s">
        <v>860</v>
      </c>
      <c r="K161" s="92" t="s">
        <v>1272</v>
      </c>
      <c r="L161" s="129"/>
    </row>
    <row r="162" spans="1:12" ht="15.6">
      <c r="A162" s="105" t="s">
        <v>1273</v>
      </c>
      <c r="B162" s="105" t="s">
        <v>1274</v>
      </c>
      <c r="C162" s="105" t="s">
        <v>1262</v>
      </c>
      <c r="D162" s="130"/>
      <c r="E162" s="105">
        <v>1</v>
      </c>
      <c r="F162" s="105">
        <v>11.5</v>
      </c>
      <c r="G162" s="92"/>
      <c r="H162" s="92">
        <v>100</v>
      </c>
      <c r="I162" s="145"/>
      <c r="J162" s="125" t="s">
        <v>860</v>
      </c>
      <c r="K162" s="92" t="s">
        <v>1275</v>
      </c>
      <c r="L162" s="129"/>
    </row>
    <row r="163" spans="1:12" ht="15.6">
      <c r="A163" s="105" t="s">
        <v>1276</v>
      </c>
      <c r="B163" s="105" t="s">
        <v>1277</v>
      </c>
      <c r="C163" s="105" t="s">
        <v>279</v>
      </c>
      <c r="D163" s="144"/>
      <c r="E163" s="105">
        <v>1</v>
      </c>
      <c r="F163" s="105">
        <v>11.5</v>
      </c>
      <c r="G163" s="92"/>
      <c r="H163" s="92">
        <v>100</v>
      </c>
      <c r="I163" s="145"/>
      <c r="J163" s="125" t="s">
        <v>860</v>
      </c>
      <c r="K163" s="92" t="s">
        <v>1278</v>
      </c>
      <c r="L163" s="129"/>
    </row>
    <row r="164" spans="1:12" ht="15.6">
      <c r="A164" s="105" t="s">
        <v>1279</v>
      </c>
      <c r="B164" s="105" t="s">
        <v>1280</v>
      </c>
      <c r="C164" s="105" t="s">
        <v>312</v>
      </c>
      <c r="D164" s="144"/>
      <c r="E164" s="105">
        <v>4</v>
      </c>
      <c r="F164" s="105">
        <v>17.7</v>
      </c>
      <c r="G164" s="92"/>
      <c r="H164" s="92">
        <v>100</v>
      </c>
      <c r="I164" s="145"/>
      <c r="J164" s="92" t="s">
        <v>860</v>
      </c>
      <c r="K164" s="92" t="s">
        <v>1281</v>
      </c>
      <c r="L164" s="129"/>
    </row>
    <row r="165" spans="1:12" ht="15.6">
      <c r="A165" s="105" t="s">
        <v>1282</v>
      </c>
      <c r="B165" s="105" t="s">
        <v>1283</v>
      </c>
      <c r="C165" s="105" t="s">
        <v>1192</v>
      </c>
      <c r="D165" s="144"/>
      <c r="E165" s="105">
        <v>4</v>
      </c>
      <c r="F165" s="105">
        <v>17.7</v>
      </c>
      <c r="G165" s="92"/>
      <c r="H165" s="92">
        <v>100</v>
      </c>
      <c r="I165" s="145"/>
      <c r="J165" s="92" t="s">
        <v>860</v>
      </c>
      <c r="K165" s="92" t="s">
        <v>1284</v>
      </c>
      <c r="L165" s="129"/>
    </row>
    <row r="166" spans="1:12" ht="15.6">
      <c r="A166" s="105" t="s">
        <v>1285</v>
      </c>
      <c r="B166" s="105" t="s">
        <v>1286</v>
      </c>
      <c r="C166" s="105" t="s">
        <v>339</v>
      </c>
      <c r="D166" s="144"/>
      <c r="E166" s="105">
        <v>4</v>
      </c>
      <c r="F166" s="105">
        <v>17.7</v>
      </c>
      <c r="G166" s="92"/>
      <c r="H166" s="92">
        <v>100</v>
      </c>
      <c r="I166" s="145"/>
      <c r="J166" s="92" t="s">
        <v>860</v>
      </c>
      <c r="K166" s="92" t="s">
        <v>1287</v>
      </c>
      <c r="L166" s="129"/>
    </row>
    <row r="167" spans="1:12" ht="15.6">
      <c r="A167" s="105" t="s">
        <v>1288</v>
      </c>
      <c r="B167" s="105" t="s">
        <v>1289</v>
      </c>
      <c r="C167" s="105" t="s">
        <v>1199</v>
      </c>
      <c r="D167" s="144"/>
      <c r="E167" s="105">
        <v>4</v>
      </c>
      <c r="F167" s="105">
        <v>17.7</v>
      </c>
      <c r="G167" s="92"/>
      <c r="H167" s="92">
        <v>100</v>
      </c>
      <c r="I167" s="145"/>
      <c r="J167" s="92" t="s">
        <v>860</v>
      </c>
      <c r="K167" s="92" t="s">
        <v>1290</v>
      </c>
      <c r="L167" s="129"/>
    </row>
    <row r="168" spans="1:12" ht="15.6">
      <c r="A168" s="105" t="s">
        <v>1291</v>
      </c>
      <c r="B168" s="105" t="s">
        <v>1292</v>
      </c>
      <c r="C168" s="105" t="s">
        <v>1203</v>
      </c>
      <c r="D168" s="144"/>
      <c r="E168" s="105">
        <v>4</v>
      </c>
      <c r="F168" s="105">
        <v>17.7</v>
      </c>
      <c r="G168" s="92"/>
      <c r="H168" s="92">
        <v>100</v>
      </c>
      <c r="I168" s="145"/>
      <c r="J168" s="92" t="s">
        <v>860</v>
      </c>
      <c r="K168" s="92" t="s">
        <v>1293</v>
      </c>
      <c r="L168" s="129"/>
    </row>
    <row r="169" spans="1:12" ht="15.6">
      <c r="A169" s="105" t="s">
        <v>1294</v>
      </c>
      <c r="B169" s="105" t="s">
        <v>1295</v>
      </c>
      <c r="C169" s="105" t="s">
        <v>1207</v>
      </c>
      <c r="D169" s="144"/>
      <c r="E169" s="105">
        <v>4</v>
      </c>
      <c r="F169" s="105">
        <v>17.7</v>
      </c>
      <c r="G169" s="92"/>
      <c r="H169" s="92">
        <v>100</v>
      </c>
      <c r="I169" s="145"/>
      <c r="J169" s="92" t="s">
        <v>860</v>
      </c>
      <c r="K169" s="92" t="s">
        <v>1296</v>
      </c>
      <c r="L169" s="129"/>
    </row>
    <row r="170" spans="1:12" ht="15.6">
      <c r="A170" s="105" t="s">
        <v>1297</v>
      </c>
      <c r="B170" s="105" t="s">
        <v>1298</v>
      </c>
      <c r="C170" s="105" t="s">
        <v>137</v>
      </c>
      <c r="D170" s="144"/>
      <c r="E170" s="105">
        <v>1</v>
      </c>
      <c r="F170" s="105">
        <v>11.5</v>
      </c>
      <c r="G170" s="92"/>
      <c r="H170" s="92">
        <v>300</v>
      </c>
      <c r="I170" s="145"/>
      <c r="J170" s="92" t="s">
        <v>860</v>
      </c>
      <c r="K170" s="92" t="s">
        <v>1299</v>
      </c>
      <c r="L170" s="129"/>
    </row>
    <row r="171" spans="1:12" ht="15.6">
      <c r="A171" s="105" t="s">
        <v>1300</v>
      </c>
      <c r="B171" s="105" t="s">
        <v>1301</v>
      </c>
      <c r="C171" s="105" t="s">
        <v>151</v>
      </c>
      <c r="D171" s="144"/>
      <c r="E171" s="105">
        <v>1</v>
      </c>
      <c r="F171" s="105">
        <v>11.5</v>
      </c>
      <c r="G171" s="92"/>
      <c r="H171" s="92">
        <v>300</v>
      </c>
      <c r="I171" s="145"/>
      <c r="J171" s="92" t="s">
        <v>860</v>
      </c>
      <c r="K171" s="92" t="s">
        <v>1302</v>
      </c>
      <c r="L171" s="129"/>
    </row>
    <row r="172" spans="1:12" ht="15.6">
      <c r="A172" s="105" t="s">
        <v>1303</v>
      </c>
      <c r="B172" s="105" t="s">
        <v>1304</v>
      </c>
      <c r="C172" s="105" t="s">
        <v>1185</v>
      </c>
      <c r="D172" s="144"/>
      <c r="E172" s="105">
        <v>1</v>
      </c>
      <c r="F172" s="105">
        <v>11.5</v>
      </c>
      <c r="G172" s="92"/>
      <c r="H172" s="92">
        <v>300</v>
      </c>
      <c r="I172" s="145"/>
      <c r="J172" s="92" t="s">
        <v>860</v>
      </c>
      <c r="K172" s="92" t="s">
        <v>1305</v>
      </c>
      <c r="L172" s="129"/>
    </row>
    <row r="173" spans="1:12" ht="15.6">
      <c r="A173" s="105" t="s">
        <v>1306</v>
      </c>
      <c r="B173" s="105" t="s">
        <v>1307</v>
      </c>
      <c r="C173" s="105" t="s">
        <v>185</v>
      </c>
      <c r="D173" s="144"/>
      <c r="E173" s="105">
        <v>1</v>
      </c>
      <c r="F173" s="105">
        <v>11.5</v>
      </c>
      <c r="G173" s="92"/>
      <c r="H173" s="92">
        <v>300</v>
      </c>
      <c r="I173" s="145"/>
      <c r="J173" s="92" t="s">
        <v>860</v>
      </c>
      <c r="K173" s="111" t="s">
        <v>1308</v>
      </c>
      <c r="L173" s="129"/>
    </row>
    <row r="174" spans="1:12" ht="15.6">
      <c r="A174" s="105" t="s">
        <v>1309</v>
      </c>
      <c r="B174" s="105" t="s">
        <v>1310</v>
      </c>
      <c r="C174" s="105" t="s">
        <v>171</v>
      </c>
      <c r="D174" s="144"/>
      <c r="E174" s="105">
        <v>1</v>
      </c>
      <c r="F174" s="105">
        <v>11.5</v>
      </c>
      <c r="G174" s="92"/>
      <c r="H174" s="92">
        <v>300</v>
      </c>
      <c r="I174" s="145"/>
      <c r="J174" s="92" t="s">
        <v>860</v>
      </c>
      <c r="K174" s="111" t="s">
        <v>1311</v>
      </c>
      <c r="L174" s="129"/>
    </row>
    <row r="175" spans="1:12" ht="15.6">
      <c r="A175" s="105" t="s">
        <v>1312</v>
      </c>
      <c r="B175" s="105" t="s">
        <v>1313</v>
      </c>
      <c r="C175" s="105" t="s">
        <v>312</v>
      </c>
      <c r="D175" s="144"/>
      <c r="E175" s="105">
        <v>1</v>
      </c>
      <c r="F175" s="105">
        <v>11.5</v>
      </c>
      <c r="G175" s="92"/>
      <c r="H175" s="92">
        <v>300</v>
      </c>
      <c r="I175" s="145"/>
      <c r="J175" s="92" t="s">
        <v>860</v>
      </c>
      <c r="K175" s="92" t="s">
        <v>1314</v>
      </c>
      <c r="L175" s="129"/>
    </row>
    <row r="176" spans="1:12" ht="15.6">
      <c r="A176" s="105" t="s">
        <v>1315</v>
      </c>
      <c r="B176" s="105" t="s">
        <v>1316</v>
      </c>
      <c r="C176" s="105" t="s">
        <v>1192</v>
      </c>
      <c r="D176" s="144"/>
      <c r="E176" s="105">
        <v>1</v>
      </c>
      <c r="F176" s="105">
        <v>11.5</v>
      </c>
      <c r="G176" s="92"/>
      <c r="H176" s="92">
        <v>300</v>
      </c>
      <c r="I176" s="145"/>
      <c r="J176" s="92" t="s">
        <v>860</v>
      </c>
      <c r="K176" s="92" t="s">
        <v>1317</v>
      </c>
      <c r="L176" s="129"/>
    </row>
    <row r="177" spans="1:12" ht="15.6">
      <c r="A177" s="105" t="s">
        <v>1318</v>
      </c>
      <c r="B177" s="105" t="s">
        <v>1319</v>
      </c>
      <c r="C177" s="105" t="s">
        <v>339</v>
      </c>
      <c r="D177" s="144"/>
      <c r="E177" s="105">
        <v>1</v>
      </c>
      <c r="F177" s="105">
        <v>11.5</v>
      </c>
      <c r="G177" s="92"/>
      <c r="H177" s="92">
        <v>300</v>
      </c>
      <c r="I177" s="145"/>
      <c r="J177" s="92" t="s">
        <v>860</v>
      </c>
      <c r="K177" s="92" t="s">
        <v>1320</v>
      </c>
      <c r="L177" s="129"/>
    </row>
    <row r="178" spans="1:12" ht="15.6">
      <c r="A178" s="105" t="s">
        <v>1321</v>
      </c>
      <c r="B178" s="105" t="s">
        <v>1322</v>
      </c>
      <c r="C178" s="105" t="s">
        <v>1323</v>
      </c>
      <c r="D178" s="144"/>
      <c r="E178" s="105">
        <v>1</v>
      </c>
      <c r="F178" s="105">
        <v>11.5</v>
      </c>
      <c r="G178" s="92"/>
      <c r="H178" s="92">
        <v>300</v>
      </c>
      <c r="I178" s="145"/>
      <c r="J178" s="92" t="s">
        <v>860</v>
      </c>
      <c r="K178" s="92" t="s">
        <v>1324</v>
      </c>
      <c r="L178" s="129"/>
    </row>
    <row r="179" spans="1:12" ht="15.6">
      <c r="A179" s="105" t="s">
        <v>1325</v>
      </c>
      <c r="B179" s="105" t="s">
        <v>1326</v>
      </c>
      <c r="C179" s="105" t="s">
        <v>1203</v>
      </c>
      <c r="D179" s="144"/>
      <c r="E179" s="105">
        <v>1</v>
      </c>
      <c r="F179" s="105">
        <v>11.5</v>
      </c>
      <c r="G179" s="92"/>
      <c r="H179" s="92">
        <v>300</v>
      </c>
      <c r="I179" s="145"/>
      <c r="J179" s="92" t="s">
        <v>860</v>
      </c>
      <c r="K179" s="92" t="s">
        <v>1327</v>
      </c>
      <c r="L179" s="129"/>
    </row>
    <row r="180" spans="1:12" ht="15.6">
      <c r="A180" s="105" t="s">
        <v>1328</v>
      </c>
      <c r="B180" s="105" t="s">
        <v>1329</v>
      </c>
      <c r="C180" s="105" t="s">
        <v>1207</v>
      </c>
      <c r="D180" s="144"/>
      <c r="E180" s="105">
        <v>1</v>
      </c>
      <c r="F180" s="105">
        <v>11.5</v>
      </c>
      <c r="G180" s="92"/>
      <c r="H180" s="92">
        <v>300</v>
      </c>
      <c r="I180" s="145"/>
      <c r="J180" s="92" t="s">
        <v>860</v>
      </c>
      <c r="K180" s="92" t="s">
        <v>1330</v>
      </c>
      <c r="L180" s="129"/>
    </row>
    <row r="181" spans="1:12" ht="25.9">
      <c r="A181" s="279" t="s">
        <v>1331</v>
      </c>
      <c r="B181" s="280"/>
      <c r="C181" s="280"/>
      <c r="D181" s="280"/>
      <c r="E181" s="280"/>
      <c r="F181" s="280"/>
      <c r="G181" s="280"/>
      <c r="H181" s="280"/>
      <c r="I181" s="280"/>
      <c r="J181" s="280"/>
      <c r="K181" s="280"/>
      <c r="L181" s="129"/>
    </row>
    <row r="182" spans="1:12" ht="18">
      <c r="A182" s="290" t="s">
        <v>857</v>
      </c>
      <c r="B182" s="291"/>
      <c r="C182" s="291"/>
      <c r="D182" s="291"/>
      <c r="E182" s="291"/>
      <c r="F182" s="291"/>
      <c r="G182" s="291"/>
      <c r="H182" s="291"/>
      <c r="I182" s="291"/>
      <c r="J182" s="291"/>
      <c r="K182" s="291"/>
      <c r="L182" s="129"/>
    </row>
    <row r="183" spans="1:12" ht="31.15">
      <c r="A183" s="105" t="s">
        <v>1332</v>
      </c>
      <c r="B183" s="105" t="s">
        <v>1333</v>
      </c>
      <c r="C183" s="105" t="s">
        <v>151</v>
      </c>
      <c r="D183" s="144"/>
      <c r="E183" s="105">
        <v>4</v>
      </c>
      <c r="F183" s="105">
        <v>17.7</v>
      </c>
      <c r="G183" s="92"/>
      <c r="H183" s="92">
        <v>100</v>
      </c>
      <c r="I183" s="145"/>
      <c r="J183" s="92" t="s">
        <v>860</v>
      </c>
      <c r="K183" s="92" t="s">
        <v>1334</v>
      </c>
      <c r="L183" s="129"/>
    </row>
    <row r="184" spans="1:12" ht="31.15">
      <c r="A184" s="105" t="s">
        <v>1335</v>
      </c>
      <c r="B184" s="105" t="s">
        <v>1336</v>
      </c>
      <c r="C184" s="105" t="s">
        <v>1199</v>
      </c>
      <c r="D184" s="144"/>
      <c r="E184" s="105">
        <v>4</v>
      </c>
      <c r="F184" s="105">
        <v>17.7</v>
      </c>
      <c r="G184" s="92"/>
      <c r="H184" s="92">
        <v>100</v>
      </c>
      <c r="I184" s="145"/>
      <c r="J184" s="92" t="s">
        <v>860</v>
      </c>
      <c r="K184" s="92" t="s">
        <v>1337</v>
      </c>
      <c r="L184" s="129"/>
    </row>
    <row r="185" spans="1:12" ht="25.9">
      <c r="A185" s="279" t="s">
        <v>1338</v>
      </c>
      <c r="B185" s="280"/>
      <c r="C185" s="280"/>
      <c r="D185" s="280"/>
      <c r="E185" s="280"/>
      <c r="F185" s="280"/>
      <c r="G185" s="280"/>
      <c r="H185" s="280"/>
      <c r="I185" s="280"/>
      <c r="J185" s="280"/>
      <c r="K185" s="281"/>
      <c r="L185" s="129"/>
    </row>
    <row r="186" spans="1:12" ht="18">
      <c r="A186" s="290" t="s">
        <v>857</v>
      </c>
      <c r="B186" s="291"/>
      <c r="C186" s="291"/>
      <c r="D186" s="291"/>
      <c r="E186" s="291"/>
      <c r="F186" s="291"/>
      <c r="G186" s="291"/>
      <c r="H186" s="291"/>
      <c r="I186" s="291"/>
      <c r="J186" s="291"/>
      <c r="K186" s="292"/>
      <c r="L186" s="129"/>
    </row>
    <row r="187" spans="1:12" s="97" customFormat="1" ht="15.6">
      <c r="A187" s="105" t="s">
        <v>1339</v>
      </c>
      <c r="B187" s="105" t="s">
        <v>1340</v>
      </c>
      <c r="C187" s="105" t="s">
        <v>137</v>
      </c>
      <c r="D187" s="132"/>
      <c r="E187" s="105">
        <v>10</v>
      </c>
      <c r="F187" s="105">
        <v>2</v>
      </c>
      <c r="G187" s="92"/>
      <c r="H187" s="92"/>
      <c r="I187" s="132"/>
      <c r="J187" s="92" t="s">
        <v>860</v>
      </c>
      <c r="K187" s="146" t="s">
        <v>1341</v>
      </c>
      <c r="L187" s="140"/>
    </row>
    <row r="188" spans="1:12" s="97" customFormat="1" ht="15.6">
      <c r="A188" s="105" t="s">
        <v>1342</v>
      </c>
      <c r="B188" s="105" t="s">
        <v>1343</v>
      </c>
      <c r="C188" s="105" t="s">
        <v>1185</v>
      </c>
      <c r="D188" s="132"/>
      <c r="E188" s="105">
        <v>10</v>
      </c>
      <c r="F188" s="105">
        <v>2</v>
      </c>
      <c r="G188" s="92"/>
      <c r="H188" s="92"/>
      <c r="I188" s="132"/>
      <c r="J188" s="92" t="s">
        <v>860</v>
      </c>
      <c r="K188" s="146" t="s">
        <v>1344</v>
      </c>
      <c r="L188" s="140"/>
    </row>
    <row r="189" spans="1:12" s="97" customFormat="1" ht="15.6">
      <c r="A189" s="105" t="s">
        <v>1345</v>
      </c>
      <c r="B189" s="105" t="s">
        <v>1346</v>
      </c>
      <c r="C189" s="105" t="s">
        <v>151</v>
      </c>
      <c r="D189" s="132"/>
      <c r="E189" s="105">
        <v>10</v>
      </c>
      <c r="F189" s="105">
        <v>2</v>
      </c>
      <c r="G189" s="92"/>
      <c r="H189" s="92"/>
      <c r="I189" s="132"/>
      <c r="J189" s="92" t="s">
        <v>860</v>
      </c>
      <c r="K189" s="146" t="s">
        <v>1347</v>
      </c>
      <c r="L189" s="140"/>
    </row>
    <row r="190" spans="1:12" s="97" customFormat="1" ht="15.6">
      <c r="A190" s="105" t="s">
        <v>1348</v>
      </c>
      <c r="B190" s="105" t="s">
        <v>1349</v>
      </c>
      <c r="C190" s="105" t="s">
        <v>185</v>
      </c>
      <c r="D190" s="132"/>
      <c r="E190" s="105">
        <v>10</v>
      </c>
      <c r="F190" s="105">
        <v>2</v>
      </c>
      <c r="G190" s="92"/>
      <c r="H190" s="92"/>
      <c r="I190" s="132"/>
      <c r="J190" s="92" t="s">
        <v>860</v>
      </c>
      <c r="K190" s="146" t="s">
        <v>1350</v>
      </c>
      <c r="L190" s="140"/>
    </row>
    <row r="191" spans="1:12" s="97" customFormat="1" ht="15.6">
      <c r="A191" s="105" t="s">
        <v>1351</v>
      </c>
      <c r="B191" s="105" t="s">
        <v>1352</v>
      </c>
      <c r="C191" s="105" t="s">
        <v>171</v>
      </c>
      <c r="D191" s="132"/>
      <c r="E191" s="105">
        <v>10</v>
      </c>
      <c r="F191" s="105">
        <v>2</v>
      </c>
      <c r="G191" s="92"/>
      <c r="H191" s="92"/>
      <c r="I191" s="132"/>
      <c r="J191" s="92" t="s">
        <v>860</v>
      </c>
      <c r="K191" s="146" t="s">
        <v>1353</v>
      </c>
      <c r="L191" s="140"/>
    </row>
    <row r="192" spans="1:12" s="97" customFormat="1" ht="15.6">
      <c r="A192" s="105" t="s">
        <v>1354</v>
      </c>
      <c r="B192" s="105" t="s">
        <v>1355</v>
      </c>
      <c r="C192" s="105" t="s">
        <v>253</v>
      </c>
      <c r="D192" s="132"/>
      <c r="E192" s="105">
        <v>10</v>
      </c>
      <c r="F192" s="105">
        <v>2</v>
      </c>
      <c r="G192" s="92"/>
      <c r="H192" s="92"/>
      <c r="I192" s="132"/>
      <c r="J192" s="92" t="s">
        <v>860</v>
      </c>
      <c r="K192" s="146" t="s">
        <v>1356</v>
      </c>
      <c r="L192" s="140"/>
    </row>
    <row r="193" spans="1:12" s="97" customFormat="1" ht="15.6">
      <c r="A193" s="105" t="s">
        <v>1357</v>
      </c>
      <c r="B193" s="105" t="s">
        <v>1358</v>
      </c>
      <c r="C193" s="105" t="s">
        <v>240</v>
      </c>
      <c r="D193" s="132"/>
      <c r="E193" s="105">
        <v>10</v>
      </c>
      <c r="F193" s="105">
        <v>2</v>
      </c>
      <c r="G193" s="92"/>
      <c r="H193" s="92"/>
      <c r="I193" s="132"/>
      <c r="J193" s="92" t="s">
        <v>860</v>
      </c>
      <c r="K193" s="146" t="s">
        <v>1359</v>
      </c>
      <c r="L193" s="140"/>
    </row>
    <row r="194" spans="1:12" s="97" customFormat="1" ht="15.6">
      <c r="A194" s="105" t="s">
        <v>1360</v>
      </c>
      <c r="B194" s="105" t="s">
        <v>1361</v>
      </c>
      <c r="C194" s="105" t="s">
        <v>1262</v>
      </c>
      <c r="D194" s="132"/>
      <c r="E194" s="105">
        <v>10</v>
      </c>
      <c r="F194" s="105">
        <v>2</v>
      </c>
      <c r="G194" s="92"/>
      <c r="H194" s="92"/>
      <c r="I194" s="132"/>
      <c r="J194" s="92" t="s">
        <v>860</v>
      </c>
      <c r="K194" s="146" t="s">
        <v>1362</v>
      </c>
      <c r="L194" s="140"/>
    </row>
    <row r="195" spans="1:12" s="97" customFormat="1" ht="15.6">
      <c r="A195" s="105" t="s">
        <v>1363</v>
      </c>
      <c r="B195" s="105" t="s">
        <v>1364</v>
      </c>
      <c r="C195" s="105" t="s">
        <v>279</v>
      </c>
      <c r="D195" s="132"/>
      <c r="E195" s="105">
        <v>10</v>
      </c>
      <c r="F195" s="105">
        <v>2</v>
      </c>
      <c r="G195" s="92"/>
      <c r="H195" s="92"/>
      <c r="I195" s="132"/>
      <c r="J195" s="92" t="s">
        <v>860</v>
      </c>
      <c r="K195" s="146" t="s">
        <v>1365</v>
      </c>
      <c r="L195" s="140"/>
    </row>
    <row r="196" spans="1:12" s="97" customFormat="1" ht="15.6">
      <c r="A196" s="105" t="s">
        <v>1366</v>
      </c>
      <c r="B196" s="105" t="s">
        <v>1367</v>
      </c>
      <c r="C196" s="105" t="s">
        <v>352</v>
      </c>
      <c r="D196" s="132"/>
      <c r="E196" s="105">
        <v>10</v>
      </c>
      <c r="F196" s="105">
        <v>2</v>
      </c>
      <c r="G196" s="92"/>
      <c r="H196" s="92"/>
      <c r="I196" s="132"/>
      <c r="J196" s="92" t="s">
        <v>860</v>
      </c>
      <c r="K196" s="146" t="s">
        <v>1368</v>
      </c>
      <c r="L196" s="140"/>
    </row>
    <row r="197" spans="1:12" s="97" customFormat="1" ht="15.6">
      <c r="A197" s="105" t="s">
        <v>1369</v>
      </c>
      <c r="B197" s="105" t="s">
        <v>1370</v>
      </c>
      <c r="C197" s="105" t="s">
        <v>339</v>
      </c>
      <c r="D197" s="132"/>
      <c r="E197" s="105">
        <v>10</v>
      </c>
      <c r="F197" s="105">
        <v>2</v>
      </c>
      <c r="G197" s="92"/>
      <c r="H197" s="92"/>
      <c r="I197" s="132"/>
      <c r="J197" s="92" t="s">
        <v>860</v>
      </c>
      <c r="K197" s="146" t="s">
        <v>1371</v>
      </c>
      <c r="L197" s="140"/>
    </row>
    <row r="198" spans="1:12" s="97" customFormat="1" ht="15.6">
      <c r="A198" s="105" t="s">
        <v>1372</v>
      </c>
      <c r="B198" s="105" t="s">
        <v>1373</v>
      </c>
      <c r="C198" s="105" t="s">
        <v>1192</v>
      </c>
      <c r="D198" s="132"/>
      <c r="E198" s="105">
        <v>10</v>
      </c>
      <c r="F198" s="105">
        <v>2</v>
      </c>
      <c r="G198" s="92"/>
      <c r="H198" s="92"/>
      <c r="I198" s="132"/>
      <c r="J198" s="92" t="s">
        <v>860</v>
      </c>
      <c r="K198" s="146" t="s">
        <v>1374</v>
      </c>
      <c r="L198" s="140"/>
    </row>
    <row r="199" spans="1:12" s="97" customFormat="1" ht="15.6">
      <c r="A199" s="105" t="s">
        <v>1375</v>
      </c>
      <c r="B199" s="105" t="s">
        <v>1376</v>
      </c>
      <c r="C199" s="105" t="s">
        <v>365</v>
      </c>
      <c r="D199" s="132"/>
      <c r="E199" s="105">
        <v>10</v>
      </c>
      <c r="F199" s="105">
        <v>2</v>
      </c>
      <c r="G199" s="92"/>
      <c r="H199" s="92"/>
      <c r="I199" s="132"/>
      <c r="J199" s="92" t="s">
        <v>860</v>
      </c>
      <c r="K199" s="146" t="s">
        <v>1377</v>
      </c>
      <c r="L199" s="140"/>
    </row>
    <row r="200" spans="1:12" s="97" customFormat="1" ht="15.6">
      <c r="A200" s="105" t="s">
        <v>1378</v>
      </c>
      <c r="B200" s="105" t="s">
        <v>1379</v>
      </c>
      <c r="C200" s="105" t="s">
        <v>312</v>
      </c>
      <c r="D200" s="132"/>
      <c r="E200" s="105">
        <v>10</v>
      </c>
      <c r="F200" s="105">
        <v>2</v>
      </c>
      <c r="G200" s="92"/>
      <c r="H200" s="92"/>
      <c r="I200" s="132"/>
      <c r="J200" s="92" t="s">
        <v>860</v>
      </c>
      <c r="K200" s="146" t="s">
        <v>1380</v>
      </c>
      <c r="L200" s="140"/>
    </row>
    <row r="201" spans="1:12" s="97" customFormat="1" ht="15.6">
      <c r="A201" s="105" t="s">
        <v>1381</v>
      </c>
      <c r="B201" s="105" t="s">
        <v>1382</v>
      </c>
      <c r="C201" s="105" t="s">
        <v>378</v>
      </c>
      <c r="D201" s="132"/>
      <c r="E201" s="105">
        <v>10</v>
      </c>
      <c r="F201" s="105">
        <v>2</v>
      </c>
      <c r="G201" s="92"/>
      <c r="H201" s="92"/>
      <c r="I201" s="132"/>
      <c r="J201" s="92" t="s">
        <v>860</v>
      </c>
      <c r="K201" s="146" t="s">
        <v>1383</v>
      </c>
      <c r="L201" s="140"/>
    </row>
    <row r="202" spans="1:12" ht="15.6">
      <c r="A202" s="105" t="s">
        <v>1384</v>
      </c>
      <c r="B202" s="105" t="s">
        <v>1385</v>
      </c>
      <c r="C202" s="105" t="s">
        <v>352</v>
      </c>
      <c r="D202" s="132"/>
      <c r="E202" s="105">
        <v>6</v>
      </c>
      <c r="F202" s="105">
        <v>14</v>
      </c>
      <c r="G202" s="92"/>
      <c r="H202" s="92"/>
      <c r="I202" s="132"/>
      <c r="J202" s="92" t="s">
        <v>860</v>
      </c>
      <c r="K202" s="92" t="s">
        <v>1386</v>
      </c>
      <c r="L202" s="129"/>
    </row>
    <row r="203" spans="1:12" ht="15.6">
      <c r="A203" s="105" t="s">
        <v>1387</v>
      </c>
      <c r="B203" s="105" t="s">
        <v>1388</v>
      </c>
      <c r="C203" s="105" t="s">
        <v>365</v>
      </c>
      <c r="D203" s="132"/>
      <c r="E203" s="105">
        <v>6</v>
      </c>
      <c r="F203" s="105">
        <v>14</v>
      </c>
      <c r="G203" s="92"/>
      <c r="H203" s="92"/>
      <c r="I203" s="132"/>
      <c r="J203" s="92" t="s">
        <v>860</v>
      </c>
      <c r="K203" s="92" t="s">
        <v>1389</v>
      </c>
      <c r="L203" s="129"/>
    </row>
    <row r="204" spans="1:12" ht="15.6">
      <c r="A204" s="105" t="s">
        <v>1390</v>
      </c>
      <c r="B204" s="105" t="s">
        <v>1391</v>
      </c>
      <c r="C204" s="105" t="s">
        <v>339</v>
      </c>
      <c r="D204" s="132"/>
      <c r="E204" s="105">
        <v>6</v>
      </c>
      <c r="F204" s="105">
        <v>14</v>
      </c>
      <c r="G204" s="92"/>
      <c r="H204" s="92"/>
      <c r="I204" s="132"/>
      <c r="J204" s="92" t="s">
        <v>860</v>
      </c>
      <c r="K204" s="92" t="s">
        <v>1392</v>
      </c>
      <c r="L204" s="129"/>
    </row>
    <row r="205" spans="1:12" ht="15.6">
      <c r="A205" s="105" t="s">
        <v>1393</v>
      </c>
      <c r="B205" s="105" t="s">
        <v>1394</v>
      </c>
      <c r="C205" s="105" t="s">
        <v>378</v>
      </c>
      <c r="D205" s="132"/>
      <c r="E205" s="105">
        <v>6</v>
      </c>
      <c r="F205" s="105">
        <v>14</v>
      </c>
      <c r="G205" s="92"/>
      <c r="H205" s="92"/>
      <c r="I205" s="132"/>
      <c r="J205" s="92" t="s">
        <v>860</v>
      </c>
      <c r="K205" s="92" t="s">
        <v>1395</v>
      </c>
      <c r="L205" s="129"/>
    </row>
    <row r="206" spans="1:12" ht="15.6">
      <c r="A206" s="105" t="s">
        <v>1396</v>
      </c>
      <c r="B206" s="105" t="s">
        <v>1397</v>
      </c>
      <c r="C206" s="105" t="s">
        <v>312</v>
      </c>
      <c r="D206" s="132"/>
      <c r="E206" s="105">
        <v>6</v>
      </c>
      <c r="F206" s="105">
        <v>14</v>
      </c>
      <c r="G206" s="92"/>
      <c r="H206" s="92"/>
      <c r="I206" s="132"/>
      <c r="J206" s="92" t="s">
        <v>860</v>
      </c>
      <c r="K206" s="92" t="s">
        <v>1398</v>
      </c>
      <c r="L206" s="129"/>
    </row>
    <row r="207" spans="1:12" ht="15.6">
      <c r="A207" s="105" t="s">
        <v>1399</v>
      </c>
      <c r="B207" s="105" t="s">
        <v>1400</v>
      </c>
      <c r="C207" s="105" t="s">
        <v>1192</v>
      </c>
      <c r="D207" s="132"/>
      <c r="E207" s="105">
        <v>6</v>
      </c>
      <c r="F207" s="105">
        <v>14</v>
      </c>
      <c r="G207" s="92"/>
      <c r="H207" s="92"/>
      <c r="I207" s="132"/>
      <c r="J207" s="92" t="s">
        <v>860</v>
      </c>
      <c r="K207" s="92" t="s">
        <v>1401</v>
      </c>
      <c r="L207" s="129"/>
    </row>
    <row r="208" spans="1:12" ht="15.6">
      <c r="A208" s="105" t="s">
        <v>1402</v>
      </c>
      <c r="B208" s="105" t="s">
        <v>1403</v>
      </c>
      <c r="C208" s="105" t="s">
        <v>266</v>
      </c>
      <c r="D208" s="132"/>
      <c r="E208" s="105">
        <v>6</v>
      </c>
      <c r="F208" s="105">
        <v>14</v>
      </c>
      <c r="G208" s="92"/>
      <c r="H208" s="92"/>
      <c r="I208" s="132"/>
      <c r="J208" s="92" t="s">
        <v>860</v>
      </c>
      <c r="K208" s="92" t="s">
        <v>1404</v>
      </c>
      <c r="L208" s="129"/>
    </row>
    <row r="209" spans="1:12" ht="15.6">
      <c r="A209" s="105" t="s">
        <v>1405</v>
      </c>
      <c r="B209" s="105" t="s">
        <v>1406</v>
      </c>
      <c r="C209" s="105" t="s">
        <v>240</v>
      </c>
      <c r="D209" s="132"/>
      <c r="E209" s="105">
        <v>6</v>
      </c>
      <c r="F209" s="105">
        <v>14</v>
      </c>
      <c r="G209" s="92"/>
      <c r="H209" s="92"/>
      <c r="I209" s="132"/>
      <c r="J209" s="92" t="s">
        <v>860</v>
      </c>
      <c r="K209" s="92" t="s">
        <v>1407</v>
      </c>
      <c r="L209" s="129"/>
    </row>
    <row r="210" spans="1:12" ht="15.6">
      <c r="A210" s="105" t="s">
        <v>1408</v>
      </c>
      <c r="B210" s="105" t="s">
        <v>1409</v>
      </c>
      <c r="C210" s="105" t="s">
        <v>253</v>
      </c>
      <c r="D210" s="132"/>
      <c r="E210" s="105">
        <v>6</v>
      </c>
      <c r="F210" s="105">
        <v>14</v>
      </c>
      <c r="G210" s="92"/>
      <c r="H210" s="92"/>
      <c r="I210" s="132"/>
      <c r="J210" s="92" t="s">
        <v>860</v>
      </c>
      <c r="K210" s="92" t="s">
        <v>1410</v>
      </c>
      <c r="L210" s="129"/>
    </row>
    <row r="211" spans="1:12" ht="15.6">
      <c r="A211" s="105" t="s">
        <v>1411</v>
      </c>
      <c r="B211" s="105" t="s">
        <v>1412</v>
      </c>
      <c r="C211" s="105" t="s">
        <v>279</v>
      </c>
      <c r="D211" s="132"/>
      <c r="E211" s="105">
        <v>6</v>
      </c>
      <c r="F211" s="105">
        <v>14</v>
      </c>
      <c r="G211" s="92"/>
      <c r="H211" s="92"/>
      <c r="I211" s="132"/>
      <c r="J211" s="92" t="s">
        <v>860</v>
      </c>
      <c r="K211" s="92" t="s">
        <v>1413</v>
      </c>
      <c r="L211" s="129"/>
    </row>
    <row r="212" spans="1:12" ht="15.6">
      <c r="A212" s="105" t="s">
        <v>1414</v>
      </c>
      <c r="B212" s="105" t="s">
        <v>1415</v>
      </c>
      <c r="C212" s="105" t="s">
        <v>137</v>
      </c>
      <c r="D212" s="132"/>
      <c r="E212" s="105">
        <v>6</v>
      </c>
      <c r="F212" s="105">
        <v>14</v>
      </c>
      <c r="G212" s="92"/>
      <c r="H212" s="92"/>
      <c r="I212" s="132"/>
      <c r="J212" s="92" t="s">
        <v>860</v>
      </c>
      <c r="K212" s="92" t="s">
        <v>1416</v>
      </c>
      <c r="L212" s="129"/>
    </row>
    <row r="213" spans="1:12" ht="15.6">
      <c r="A213" s="105" t="s">
        <v>1417</v>
      </c>
      <c r="B213" s="105" t="s">
        <v>1418</v>
      </c>
      <c r="C213" s="105" t="s">
        <v>151</v>
      </c>
      <c r="D213" s="132"/>
      <c r="E213" s="105">
        <v>6</v>
      </c>
      <c r="F213" s="105">
        <v>14</v>
      </c>
      <c r="G213" s="92"/>
      <c r="H213" s="92"/>
      <c r="I213" s="132"/>
      <c r="J213" s="92" t="s">
        <v>860</v>
      </c>
      <c r="K213" s="92" t="s">
        <v>1419</v>
      </c>
      <c r="L213" s="129"/>
    </row>
    <row r="214" spans="1:12" ht="15.6">
      <c r="A214" s="105" t="s">
        <v>1420</v>
      </c>
      <c r="B214" s="105" t="s">
        <v>1421</v>
      </c>
      <c r="C214" s="105" t="s">
        <v>1185</v>
      </c>
      <c r="D214" s="132"/>
      <c r="E214" s="105">
        <v>6</v>
      </c>
      <c r="F214" s="105">
        <v>14</v>
      </c>
      <c r="G214" s="92"/>
      <c r="H214" s="92"/>
      <c r="I214" s="132"/>
      <c r="J214" s="92" t="s">
        <v>860</v>
      </c>
      <c r="K214" s="92" t="s">
        <v>1422</v>
      </c>
      <c r="L214" s="129"/>
    </row>
    <row r="215" spans="1:12" ht="15.6">
      <c r="A215" s="105" t="s">
        <v>1423</v>
      </c>
      <c r="B215" s="105" t="s">
        <v>1424</v>
      </c>
      <c r="C215" s="105" t="s">
        <v>185</v>
      </c>
      <c r="D215" s="132"/>
      <c r="E215" s="105">
        <v>6</v>
      </c>
      <c r="F215" s="105">
        <v>14</v>
      </c>
      <c r="G215" s="92"/>
      <c r="H215" s="92"/>
      <c r="I215" s="132"/>
      <c r="J215" s="92" t="s">
        <v>860</v>
      </c>
      <c r="K215" s="111" t="s">
        <v>1425</v>
      </c>
      <c r="L215" s="129"/>
    </row>
    <row r="216" spans="1:12" ht="15.6">
      <c r="A216" s="105" t="s">
        <v>1426</v>
      </c>
      <c r="B216" s="105" t="s">
        <v>1427</v>
      </c>
      <c r="C216" s="105" t="s">
        <v>171</v>
      </c>
      <c r="D216" s="132"/>
      <c r="E216" s="105">
        <v>6</v>
      </c>
      <c r="F216" s="105">
        <v>14</v>
      </c>
      <c r="G216" s="92"/>
      <c r="H216" s="92"/>
      <c r="I216" s="132"/>
      <c r="J216" s="92" t="s">
        <v>860</v>
      </c>
      <c r="K216" s="111" t="s">
        <v>1428</v>
      </c>
      <c r="L216" s="129"/>
    </row>
    <row r="217" spans="1:12" ht="15.6">
      <c r="A217" s="105" t="s">
        <v>1429</v>
      </c>
      <c r="B217" s="105" t="s">
        <v>1430</v>
      </c>
      <c r="C217" s="105" t="s">
        <v>1431</v>
      </c>
      <c r="D217" s="132"/>
      <c r="E217" s="105">
        <v>6</v>
      </c>
      <c r="F217" s="105">
        <v>14</v>
      </c>
      <c r="G217" s="92"/>
      <c r="H217" s="92"/>
      <c r="I217" s="132"/>
      <c r="J217" s="92" t="s">
        <v>860</v>
      </c>
      <c r="K217" s="92" t="s">
        <v>1432</v>
      </c>
      <c r="L217" s="129"/>
    </row>
    <row r="218" spans="1:12" ht="26.25" customHeight="1">
      <c r="A218" s="279" t="s">
        <v>1433</v>
      </c>
      <c r="B218" s="280"/>
      <c r="C218" s="280"/>
      <c r="D218" s="280"/>
      <c r="E218" s="280"/>
      <c r="F218" s="280"/>
      <c r="G218" s="280"/>
      <c r="H218" s="280"/>
      <c r="I218" s="280"/>
      <c r="J218" s="280"/>
      <c r="K218" s="281"/>
      <c r="L218" s="129"/>
    </row>
    <row r="219" spans="1:12" ht="18.75" customHeight="1">
      <c r="A219" s="290" t="s">
        <v>857</v>
      </c>
      <c r="B219" s="291"/>
      <c r="C219" s="291"/>
      <c r="D219" s="291"/>
      <c r="E219" s="291"/>
      <c r="F219" s="291"/>
      <c r="G219" s="291"/>
      <c r="H219" s="291"/>
      <c r="I219" s="291"/>
      <c r="J219" s="291"/>
      <c r="K219" s="292"/>
      <c r="L219" s="129"/>
    </row>
    <row r="220" spans="1:12" ht="15.6">
      <c r="A220" s="105" t="s">
        <v>1434</v>
      </c>
      <c r="B220" s="105" t="s">
        <v>1435</v>
      </c>
      <c r="C220" s="105" t="s">
        <v>1436</v>
      </c>
      <c r="D220" s="105" t="s">
        <v>1437</v>
      </c>
      <c r="E220" s="105">
        <v>6</v>
      </c>
      <c r="F220" s="105">
        <v>36</v>
      </c>
      <c r="G220" s="92"/>
      <c r="H220" s="92">
        <v>100</v>
      </c>
      <c r="I220" s="132"/>
      <c r="J220" s="92" t="s">
        <v>860</v>
      </c>
      <c r="K220" s="92" t="s">
        <v>1438</v>
      </c>
      <c r="L220" s="129"/>
    </row>
    <row r="221" spans="1:12" ht="15.6">
      <c r="A221" s="105" t="s">
        <v>1439</v>
      </c>
      <c r="B221" s="105" t="s">
        <v>1440</v>
      </c>
      <c r="C221" s="105" t="s">
        <v>1436</v>
      </c>
      <c r="D221" s="105" t="s">
        <v>1441</v>
      </c>
      <c r="E221" s="105">
        <v>6</v>
      </c>
      <c r="F221" s="105">
        <v>36</v>
      </c>
      <c r="G221" s="92"/>
      <c r="H221" s="92">
        <v>100</v>
      </c>
      <c r="I221" s="132"/>
      <c r="J221" s="92" t="s">
        <v>860</v>
      </c>
      <c r="K221" s="92" t="s">
        <v>1442</v>
      </c>
      <c r="L221" s="129"/>
    </row>
    <row r="222" spans="1:12" ht="15.6">
      <c r="A222" s="105" t="s">
        <v>1443</v>
      </c>
      <c r="B222" s="105" t="s">
        <v>1444</v>
      </c>
      <c r="C222" s="105" t="s">
        <v>1436</v>
      </c>
      <c r="D222" s="105" t="s">
        <v>1445</v>
      </c>
      <c r="E222" s="105">
        <v>6</v>
      </c>
      <c r="F222" s="105">
        <v>36</v>
      </c>
      <c r="G222" s="92"/>
      <c r="H222" s="92">
        <v>100</v>
      </c>
      <c r="I222" s="132"/>
      <c r="J222" s="92" t="s">
        <v>860</v>
      </c>
      <c r="K222" s="147" t="s">
        <v>1446</v>
      </c>
      <c r="L222" s="129"/>
    </row>
    <row r="223" spans="1:12" ht="31.15">
      <c r="A223" s="105" t="s">
        <v>1447</v>
      </c>
      <c r="B223" s="105" t="s">
        <v>1448</v>
      </c>
      <c r="C223" s="105" t="s">
        <v>1436</v>
      </c>
      <c r="D223" s="131" t="s">
        <v>1437</v>
      </c>
      <c r="E223" s="105">
        <v>3</v>
      </c>
      <c r="F223" s="105">
        <v>75</v>
      </c>
      <c r="G223" s="92"/>
      <c r="H223" s="92">
        <v>300</v>
      </c>
      <c r="I223" s="132"/>
      <c r="J223" s="92" t="s">
        <v>860</v>
      </c>
      <c r="K223" s="111" t="s">
        <v>1449</v>
      </c>
      <c r="L223" s="129"/>
    </row>
    <row r="224" spans="1:12" ht="46.15">
      <c r="A224" s="276" t="s">
        <v>822</v>
      </c>
      <c r="B224" s="277"/>
      <c r="C224" s="277"/>
      <c r="D224" s="277"/>
      <c r="E224" s="277"/>
      <c r="F224" s="277"/>
      <c r="G224" s="277"/>
      <c r="H224" s="277"/>
      <c r="I224" s="277"/>
      <c r="J224" s="277"/>
      <c r="K224" s="298"/>
      <c r="L224" s="129"/>
    </row>
    <row r="225" spans="1:12" ht="36">
      <c r="A225" s="25" t="s">
        <v>127</v>
      </c>
      <c r="B225" s="25" t="s">
        <v>307</v>
      </c>
      <c r="C225" s="25" t="s">
        <v>128</v>
      </c>
      <c r="D225" s="25" t="s">
        <v>129</v>
      </c>
      <c r="E225" s="25" t="s">
        <v>130</v>
      </c>
      <c r="F225" s="25" t="s">
        <v>131</v>
      </c>
      <c r="G225" s="25" t="s">
        <v>1174</v>
      </c>
      <c r="H225" s="25" t="s">
        <v>1175</v>
      </c>
      <c r="I225" s="25" t="s">
        <v>825</v>
      </c>
      <c r="J225" s="25" t="s">
        <v>132</v>
      </c>
      <c r="K225" s="25" t="s">
        <v>133</v>
      </c>
      <c r="L225" s="129"/>
    </row>
    <row r="226" spans="1:12" ht="25.9">
      <c r="A226" s="279" t="s">
        <v>1450</v>
      </c>
      <c r="B226" s="280"/>
      <c r="C226" s="280"/>
      <c r="D226" s="280"/>
      <c r="E226" s="280"/>
      <c r="F226" s="280"/>
      <c r="G226" s="280"/>
      <c r="H226" s="280"/>
      <c r="I226" s="280"/>
      <c r="J226" s="280"/>
      <c r="K226" s="281"/>
      <c r="L226" s="129"/>
    </row>
    <row r="227" spans="1:12" ht="18">
      <c r="A227" s="290" t="s">
        <v>1451</v>
      </c>
      <c r="B227" s="291"/>
      <c r="C227" s="291"/>
      <c r="D227" s="291"/>
      <c r="E227" s="291"/>
      <c r="F227" s="291"/>
      <c r="G227" s="291"/>
      <c r="H227" s="291"/>
      <c r="I227" s="291"/>
      <c r="J227" s="291"/>
      <c r="K227" s="292"/>
      <c r="L227" s="129"/>
    </row>
    <row r="228" spans="1:12" ht="15.6">
      <c r="A228" s="105" t="s">
        <v>1452</v>
      </c>
      <c r="B228" s="105" t="s">
        <v>1453</v>
      </c>
      <c r="C228" s="105" t="s">
        <v>1454</v>
      </c>
      <c r="D228" s="130"/>
      <c r="E228" s="105">
        <v>6</v>
      </c>
      <c r="F228" s="105">
        <v>13.6</v>
      </c>
      <c r="G228" s="92"/>
      <c r="H228" s="92"/>
      <c r="I228" s="132"/>
      <c r="J228" s="92" t="s">
        <v>860</v>
      </c>
      <c r="K228" s="92" t="s">
        <v>1455</v>
      </c>
      <c r="L228" s="129"/>
    </row>
    <row r="229" spans="1:12" ht="15.6">
      <c r="A229" s="105" t="s">
        <v>1456</v>
      </c>
      <c r="B229" s="105" t="s">
        <v>1457</v>
      </c>
      <c r="C229" s="105" t="s">
        <v>1454</v>
      </c>
      <c r="D229" s="130"/>
      <c r="E229" s="105">
        <v>6</v>
      </c>
      <c r="F229" s="105">
        <v>13.6</v>
      </c>
      <c r="G229" s="92"/>
      <c r="H229" s="92"/>
      <c r="I229" s="132"/>
      <c r="J229" s="92" t="s">
        <v>860</v>
      </c>
      <c r="K229" s="92" t="s">
        <v>1458</v>
      </c>
      <c r="L229" s="129"/>
    </row>
    <row r="230" spans="1:12" ht="15.6">
      <c r="A230" s="105" t="s">
        <v>1459</v>
      </c>
      <c r="B230" s="105" t="s">
        <v>1460</v>
      </c>
      <c r="C230" s="105" t="s">
        <v>1454</v>
      </c>
      <c r="D230" s="130"/>
      <c r="E230" s="105">
        <v>6</v>
      </c>
      <c r="F230" s="105">
        <v>2.1</v>
      </c>
      <c r="G230" s="92"/>
      <c r="H230" s="92"/>
      <c r="I230" s="132"/>
      <c r="J230" s="92" t="s">
        <v>860</v>
      </c>
      <c r="K230" s="92" t="s">
        <v>1461</v>
      </c>
      <c r="L230" s="129"/>
    </row>
    <row r="231" spans="1:12" ht="15.6">
      <c r="A231" s="105" t="s">
        <v>1462</v>
      </c>
      <c r="B231" s="105" t="s">
        <v>1463</v>
      </c>
      <c r="C231" s="105" t="s">
        <v>843</v>
      </c>
      <c r="D231" s="130"/>
      <c r="E231" s="105">
        <v>12</v>
      </c>
      <c r="F231" s="105">
        <v>27.4</v>
      </c>
      <c r="G231" s="92"/>
      <c r="H231" s="92"/>
      <c r="I231" s="132"/>
      <c r="J231" s="92" t="s">
        <v>860</v>
      </c>
      <c r="K231" s="92" t="s">
        <v>1464</v>
      </c>
      <c r="L231" s="129"/>
    </row>
    <row r="232" spans="1:12" ht="15.6">
      <c r="A232" s="105" t="s">
        <v>1465</v>
      </c>
      <c r="B232" s="105" t="s">
        <v>1466</v>
      </c>
      <c r="C232" s="105" t="s">
        <v>843</v>
      </c>
      <c r="D232" s="130"/>
      <c r="E232" s="105">
        <v>4</v>
      </c>
      <c r="F232" s="105">
        <v>18.399999999999999</v>
      </c>
      <c r="G232" s="92"/>
      <c r="H232" s="92"/>
      <c r="I232" s="132"/>
      <c r="J232" s="92" t="s">
        <v>860</v>
      </c>
      <c r="K232" s="92" t="s">
        <v>1467</v>
      </c>
      <c r="L232" s="129"/>
    </row>
    <row r="233" spans="1:12" ht="15.6">
      <c r="A233" s="105" t="s">
        <v>1468</v>
      </c>
      <c r="B233" s="105" t="s">
        <v>1469</v>
      </c>
      <c r="C233" s="105" t="s">
        <v>843</v>
      </c>
      <c r="D233" s="130"/>
      <c r="E233" s="105">
        <v>1</v>
      </c>
      <c r="F233" s="105">
        <v>11.3</v>
      </c>
      <c r="G233" s="92"/>
      <c r="H233" s="92"/>
      <c r="I233" s="132"/>
      <c r="J233" s="92" t="s">
        <v>860</v>
      </c>
      <c r="K233" s="92" t="s">
        <v>1470</v>
      </c>
      <c r="L233" s="129"/>
    </row>
    <row r="234" spans="1:12" ht="15.6">
      <c r="A234" s="105" t="s">
        <v>1471</v>
      </c>
      <c r="B234" s="105" t="s">
        <v>1472</v>
      </c>
      <c r="C234" s="105" t="s">
        <v>843</v>
      </c>
      <c r="D234" s="130"/>
      <c r="E234" s="105">
        <v>12</v>
      </c>
      <c r="F234" s="105">
        <v>33.4</v>
      </c>
      <c r="G234" s="92"/>
      <c r="H234" s="92"/>
      <c r="I234" s="132"/>
      <c r="J234" s="92" t="s">
        <v>860</v>
      </c>
      <c r="K234" s="92" t="s">
        <v>1473</v>
      </c>
      <c r="L234" s="129"/>
    </row>
    <row r="235" spans="1:12" ht="15.6">
      <c r="A235" s="105" t="s">
        <v>1474</v>
      </c>
      <c r="B235" s="105" t="s">
        <v>1475</v>
      </c>
      <c r="C235" s="105" t="s">
        <v>843</v>
      </c>
      <c r="D235" s="130"/>
      <c r="E235" s="105">
        <v>4</v>
      </c>
      <c r="F235" s="105">
        <v>22.2</v>
      </c>
      <c r="G235" s="92"/>
      <c r="H235" s="92"/>
      <c r="I235" s="132"/>
      <c r="J235" s="92" t="s">
        <v>860</v>
      </c>
      <c r="K235" s="92" t="s">
        <v>1476</v>
      </c>
      <c r="L235" s="129"/>
    </row>
    <row r="236" spans="1:12" ht="15.6">
      <c r="A236" s="105" t="s">
        <v>1477</v>
      </c>
      <c r="B236" s="105" t="s">
        <v>1478</v>
      </c>
      <c r="C236" s="105" t="s">
        <v>843</v>
      </c>
      <c r="D236" s="130"/>
      <c r="E236" s="105">
        <v>1</v>
      </c>
      <c r="F236" s="105">
        <v>13.3</v>
      </c>
      <c r="G236" s="92"/>
      <c r="H236" s="92"/>
      <c r="I236" s="132"/>
      <c r="J236" s="92" t="s">
        <v>860</v>
      </c>
      <c r="K236" s="92" t="s">
        <v>1479</v>
      </c>
      <c r="L236" s="129"/>
    </row>
    <row r="237" spans="1:12" ht="15.6">
      <c r="A237" s="105" t="s">
        <v>1480</v>
      </c>
      <c r="B237" s="105" t="s">
        <v>1481</v>
      </c>
      <c r="C237" s="105" t="s">
        <v>1454</v>
      </c>
      <c r="D237" s="130"/>
      <c r="E237" s="105">
        <v>10</v>
      </c>
      <c r="F237" s="105">
        <v>1</v>
      </c>
      <c r="G237" s="92"/>
      <c r="H237" s="92"/>
      <c r="I237" s="132"/>
      <c r="J237" s="92" t="s">
        <v>860</v>
      </c>
      <c r="K237" s="92" t="s">
        <v>1482</v>
      </c>
      <c r="L237" s="129"/>
    </row>
    <row r="238" spans="1:12" ht="25.9">
      <c r="A238" s="295" t="s">
        <v>1483</v>
      </c>
      <c r="B238" s="296"/>
      <c r="C238" s="296"/>
      <c r="D238" s="296"/>
      <c r="E238" s="296"/>
      <c r="F238" s="296"/>
      <c r="G238" s="296"/>
      <c r="H238" s="296"/>
      <c r="I238" s="296"/>
      <c r="J238" s="296"/>
      <c r="K238" s="297"/>
      <c r="L238" s="129"/>
    </row>
    <row r="239" spans="1:12" ht="25.9">
      <c r="A239" s="148"/>
      <c r="B239" s="149"/>
      <c r="C239" s="149"/>
      <c r="D239" s="149"/>
      <c r="E239" s="149"/>
      <c r="F239" s="149"/>
      <c r="G239" s="149"/>
      <c r="H239" s="149"/>
      <c r="I239" s="149"/>
      <c r="J239" s="149"/>
      <c r="K239" s="150"/>
      <c r="L239" s="129"/>
    </row>
    <row r="240" spans="1:12" ht="15.6">
      <c r="A240" s="105" t="s">
        <v>1484</v>
      </c>
      <c r="B240" s="105" t="s">
        <v>1485</v>
      </c>
      <c r="C240" s="105" t="s">
        <v>1486</v>
      </c>
      <c r="D240" s="130"/>
      <c r="E240" s="105">
        <v>8</v>
      </c>
      <c r="F240" s="105">
        <v>39</v>
      </c>
      <c r="G240" s="154"/>
      <c r="H240" s="92">
        <v>85</v>
      </c>
      <c r="I240" s="132"/>
      <c r="J240" s="92" t="s">
        <v>232</v>
      </c>
      <c r="K240" s="92" t="s">
        <v>1487</v>
      </c>
      <c r="L240" s="129"/>
    </row>
    <row r="241" spans="1:12" ht="15.6">
      <c r="A241" s="105" t="s">
        <v>1488</v>
      </c>
      <c r="B241" s="105" t="s">
        <v>1489</v>
      </c>
      <c r="C241" s="105" t="s">
        <v>1490</v>
      </c>
      <c r="D241" s="130"/>
      <c r="E241" s="105">
        <v>8</v>
      </c>
      <c r="F241" s="105">
        <v>39</v>
      </c>
      <c r="G241" s="154"/>
      <c r="H241" s="92">
        <v>85</v>
      </c>
      <c r="I241" s="132"/>
      <c r="J241" s="92" t="s">
        <v>232</v>
      </c>
      <c r="K241" s="92" t="s">
        <v>1491</v>
      </c>
      <c r="L241" s="129"/>
    </row>
    <row r="242" spans="1:12" ht="15.6">
      <c r="A242" s="151" t="s">
        <v>1492</v>
      </c>
      <c r="B242" s="151" t="s">
        <v>1493</v>
      </c>
      <c r="C242" s="151" t="s">
        <v>1494</v>
      </c>
      <c r="D242" s="130"/>
      <c r="E242" s="151">
        <v>8</v>
      </c>
      <c r="F242" s="151">
        <v>39</v>
      </c>
      <c r="G242" s="154"/>
      <c r="H242" s="92">
        <v>85</v>
      </c>
      <c r="I242" s="132"/>
      <c r="J242" s="152" t="s">
        <v>232</v>
      </c>
      <c r="K242" s="152" t="s">
        <v>1495</v>
      </c>
      <c r="L242" s="129"/>
    </row>
    <row r="243" spans="1:12" ht="15.6">
      <c r="A243" s="105" t="s">
        <v>1496</v>
      </c>
      <c r="B243" s="105" t="s">
        <v>1497</v>
      </c>
      <c r="C243" s="105" t="s">
        <v>1498</v>
      </c>
      <c r="D243" s="130"/>
      <c r="E243" s="105">
        <v>8</v>
      </c>
      <c r="F243" s="105">
        <v>39</v>
      </c>
      <c r="G243" s="154"/>
      <c r="H243" s="92">
        <v>85</v>
      </c>
      <c r="I243" s="132"/>
      <c r="J243" s="92" t="s">
        <v>232</v>
      </c>
      <c r="K243" s="92" t="s">
        <v>1499</v>
      </c>
      <c r="L243" s="129"/>
    </row>
    <row r="244" spans="1:12" ht="15.6">
      <c r="A244" s="105" t="s">
        <v>1500</v>
      </c>
      <c r="B244" s="105" t="s">
        <v>1501</v>
      </c>
      <c r="C244" s="105" t="s">
        <v>1502</v>
      </c>
      <c r="D244" s="130"/>
      <c r="E244" s="105">
        <v>8</v>
      </c>
      <c r="F244" s="105">
        <v>39</v>
      </c>
      <c r="G244" s="154"/>
      <c r="H244" s="92">
        <v>85</v>
      </c>
      <c r="I244" s="132"/>
      <c r="J244" s="92" t="s">
        <v>232</v>
      </c>
      <c r="K244" s="92" t="s">
        <v>1503</v>
      </c>
      <c r="L244" s="129"/>
    </row>
    <row r="245" spans="1:12" ht="15.6">
      <c r="A245" s="105" t="s">
        <v>1504</v>
      </c>
      <c r="B245" s="105" t="s">
        <v>1505</v>
      </c>
      <c r="C245" s="105" t="s">
        <v>1506</v>
      </c>
      <c r="D245" s="130"/>
      <c r="E245" s="105">
        <v>8</v>
      </c>
      <c r="F245" s="105">
        <v>39</v>
      </c>
      <c r="G245" s="154"/>
      <c r="H245" s="92">
        <v>85</v>
      </c>
      <c r="I245" s="132"/>
      <c r="J245" s="92" t="s">
        <v>232</v>
      </c>
      <c r="K245" s="92" t="s">
        <v>1507</v>
      </c>
      <c r="L245" s="129"/>
    </row>
    <row r="246" spans="1:12" ht="15.6">
      <c r="A246" s="105" t="s">
        <v>1508</v>
      </c>
      <c r="B246" s="105" t="s">
        <v>1509</v>
      </c>
      <c r="C246" s="105" t="s">
        <v>1510</v>
      </c>
      <c r="D246" s="130"/>
      <c r="E246" s="105">
        <v>8</v>
      </c>
      <c r="F246" s="105">
        <v>39</v>
      </c>
      <c r="G246" s="154"/>
      <c r="H246" s="92">
        <v>85</v>
      </c>
      <c r="I246" s="132"/>
      <c r="J246" s="92" t="s">
        <v>232</v>
      </c>
      <c r="K246" s="92" t="s">
        <v>1511</v>
      </c>
      <c r="L246" s="129"/>
    </row>
    <row r="247" spans="1:12" ht="15.6">
      <c r="A247" s="105" t="s">
        <v>1512</v>
      </c>
      <c r="B247" s="105" t="s">
        <v>1513</v>
      </c>
      <c r="C247" s="105" t="s">
        <v>1486</v>
      </c>
      <c r="D247" s="130"/>
      <c r="E247" s="105">
        <v>8</v>
      </c>
      <c r="F247" s="105">
        <v>32</v>
      </c>
      <c r="G247" s="154"/>
      <c r="H247" s="92">
        <v>100</v>
      </c>
      <c r="I247" s="132"/>
      <c r="J247" s="92" t="s">
        <v>232</v>
      </c>
      <c r="K247" s="92" t="s">
        <v>1514</v>
      </c>
      <c r="L247" s="129"/>
    </row>
    <row r="248" spans="1:12" ht="15.6">
      <c r="A248" s="105" t="s">
        <v>1515</v>
      </c>
      <c r="B248" s="105" t="s">
        <v>1516</v>
      </c>
      <c r="C248" s="105" t="s">
        <v>1490</v>
      </c>
      <c r="D248" s="130"/>
      <c r="E248" s="105">
        <v>8</v>
      </c>
      <c r="F248" s="105">
        <v>32</v>
      </c>
      <c r="G248" s="154"/>
      <c r="H248" s="92">
        <v>100</v>
      </c>
      <c r="I248" s="132"/>
      <c r="J248" s="92" t="s">
        <v>232</v>
      </c>
      <c r="K248" s="92" t="s">
        <v>1517</v>
      </c>
      <c r="L248" s="129"/>
    </row>
    <row r="249" spans="1:12" ht="15.6">
      <c r="A249" s="105" t="s">
        <v>1518</v>
      </c>
      <c r="B249" s="105" t="s">
        <v>1519</v>
      </c>
      <c r="C249" s="105" t="s">
        <v>1498</v>
      </c>
      <c r="D249" s="130"/>
      <c r="E249" s="105">
        <v>8</v>
      </c>
      <c r="F249" s="105">
        <v>32</v>
      </c>
      <c r="G249" s="154"/>
      <c r="H249" s="92">
        <v>100</v>
      </c>
      <c r="I249" s="132"/>
      <c r="J249" s="92" t="s">
        <v>232</v>
      </c>
      <c r="K249" s="92" t="s">
        <v>1520</v>
      </c>
      <c r="L249" s="129"/>
    </row>
    <row r="250" spans="1:12" ht="15.6">
      <c r="A250" s="105" t="s">
        <v>1521</v>
      </c>
      <c r="B250" s="105" t="s">
        <v>1522</v>
      </c>
      <c r="C250" s="105" t="s">
        <v>1502</v>
      </c>
      <c r="D250" s="130"/>
      <c r="E250" s="105">
        <v>8</v>
      </c>
      <c r="F250" s="105">
        <v>32</v>
      </c>
      <c r="G250" s="154"/>
      <c r="H250" s="92">
        <v>100</v>
      </c>
      <c r="I250" s="132"/>
      <c r="J250" s="92" t="s">
        <v>232</v>
      </c>
      <c r="K250" s="92" t="s">
        <v>1523</v>
      </c>
      <c r="L250" s="129"/>
    </row>
    <row r="251" spans="1:12" ht="15.6">
      <c r="A251" s="105" t="s">
        <v>1524</v>
      </c>
      <c r="B251" s="105" t="s">
        <v>1525</v>
      </c>
      <c r="C251" s="105" t="s">
        <v>1506</v>
      </c>
      <c r="D251" s="130"/>
      <c r="E251" s="105">
        <v>8</v>
      </c>
      <c r="F251" s="105">
        <v>32</v>
      </c>
      <c r="G251" s="154"/>
      <c r="H251" s="92">
        <v>100</v>
      </c>
      <c r="I251" s="132"/>
      <c r="J251" s="92" t="s">
        <v>232</v>
      </c>
      <c r="K251" s="92" t="s">
        <v>1526</v>
      </c>
      <c r="L251" s="129"/>
    </row>
    <row r="252" spans="1:12" ht="15.6">
      <c r="A252" s="105" t="s">
        <v>1527</v>
      </c>
      <c r="B252" s="105" t="s">
        <v>1528</v>
      </c>
      <c r="C252" s="105" t="s">
        <v>1529</v>
      </c>
      <c r="D252" s="130"/>
      <c r="E252" s="105">
        <v>8</v>
      </c>
      <c r="F252" s="105">
        <v>32</v>
      </c>
      <c r="G252" s="154"/>
      <c r="H252" s="92">
        <v>100</v>
      </c>
      <c r="I252" s="132"/>
      <c r="J252" s="92" t="s">
        <v>232</v>
      </c>
      <c r="K252" s="92" t="s">
        <v>1530</v>
      </c>
      <c r="L252" s="129"/>
    </row>
    <row r="253" spans="1:12" ht="15.6">
      <c r="A253" s="105" t="s">
        <v>1531</v>
      </c>
      <c r="B253" s="105" t="s">
        <v>1532</v>
      </c>
      <c r="C253" s="105" t="s">
        <v>1510</v>
      </c>
      <c r="D253" s="130"/>
      <c r="E253" s="105">
        <v>8</v>
      </c>
      <c r="F253" s="105">
        <v>32</v>
      </c>
      <c r="G253" s="154"/>
      <c r="H253" s="92">
        <v>100</v>
      </c>
      <c r="I253" s="132"/>
      <c r="J253" s="92" t="s">
        <v>232</v>
      </c>
      <c r="K253" s="92" t="s">
        <v>1533</v>
      </c>
      <c r="L253" s="129"/>
    </row>
    <row r="254" spans="1:12" ht="15.6">
      <c r="A254" s="105" t="s">
        <v>1534</v>
      </c>
      <c r="B254" s="105" t="s">
        <v>1535</v>
      </c>
      <c r="C254" s="105" t="s">
        <v>1486</v>
      </c>
      <c r="D254" s="130"/>
      <c r="E254" s="105" t="s">
        <v>833</v>
      </c>
      <c r="F254" s="105">
        <v>19</v>
      </c>
      <c r="G254" s="154"/>
      <c r="H254" s="154">
        <v>500</v>
      </c>
      <c r="I254" s="132"/>
      <c r="J254" s="92" t="s">
        <v>232</v>
      </c>
      <c r="K254" s="92" t="s">
        <v>1536</v>
      </c>
      <c r="L254" s="129"/>
    </row>
    <row r="255" spans="1:12" ht="15.6">
      <c r="A255" s="105" t="s">
        <v>1537</v>
      </c>
      <c r="B255" s="105" t="s">
        <v>1538</v>
      </c>
      <c r="C255" s="105" t="s">
        <v>1490</v>
      </c>
      <c r="D255" s="130"/>
      <c r="E255" s="105" t="s">
        <v>833</v>
      </c>
      <c r="F255" s="105">
        <v>19</v>
      </c>
      <c r="G255" s="154"/>
      <c r="H255" s="154">
        <v>500</v>
      </c>
      <c r="I255" s="132"/>
      <c r="J255" s="92" t="s">
        <v>232</v>
      </c>
      <c r="K255" s="92" t="s">
        <v>1539</v>
      </c>
      <c r="L255" s="129"/>
    </row>
    <row r="256" spans="1:12" ht="15.6">
      <c r="A256" s="105" t="s">
        <v>1540</v>
      </c>
      <c r="B256" s="105" t="s">
        <v>1541</v>
      </c>
      <c r="C256" s="105" t="s">
        <v>1498</v>
      </c>
      <c r="D256" s="130"/>
      <c r="E256" s="105" t="s">
        <v>833</v>
      </c>
      <c r="F256" s="105">
        <v>19</v>
      </c>
      <c r="G256" s="154"/>
      <c r="H256" s="154">
        <v>500</v>
      </c>
      <c r="I256" s="132"/>
      <c r="J256" s="92" t="s">
        <v>232</v>
      </c>
      <c r="K256" s="92" t="s">
        <v>1542</v>
      </c>
      <c r="L256" s="129"/>
    </row>
    <row r="257" spans="1:12" ht="15.6">
      <c r="A257" s="105" t="s">
        <v>1543</v>
      </c>
      <c r="B257" s="105" t="s">
        <v>1544</v>
      </c>
      <c r="C257" s="105" t="s">
        <v>1502</v>
      </c>
      <c r="D257" s="130"/>
      <c r="E257" s="105" t="s">
        <v>833</v>
      </c>
      <c r="F257" s="105">
        <v>19</v>
      </c>
      <c r="G257" s="154"/>
      <c r="H257" s="154">
        <v>500</v>
      </c>
      <c r="I257" s="132"/>
      <c r="J257" s="92" t="s">
        <v>232</v>
      </c>
      <c r="K257" s="92" t="s">
        <v>1545</v>
      </c>
      <c r="L257" s="129"/>
    </row>
    <row r="258" spans="1:12" ht="15.6">
      <c r="A258" s="105" t="s">
        <v>1546</v>
      </c>
      <c r="B258" s="105" t="s">
        <v>1547</v>
      </c>
      <c r="C258" s="105" t="s">
        <v>1506</v>
      </c>
      <c r="D258" s="130"/>
      <c r="E258" s="105" t="s">
        <v>833</v>
      </c>
      <c r="F258" s="105">
        <v>19</v>
      </c>
      <c r="G258" s="154"/>
      <c r="H258" s="154">
        <v>500</v>
      </c>
      <c r="I258" s="132"/>
      <c r="J258" s="92" t="s">
        <v>232</v>
      </c>
      <c r="K258" s="92" t="s">
        <v>1548</v>
      </c>
      <c r="L258" s="129"/>
    </row>
    <row r="259" spans="1:12" ht="15.6">
      <c r="A259" s="105" t="s">
        <v>1549</v>
      </c>
      <c r="B259" s="105" t="s">
        <v>1550</v>
      </c>
      <c r="C259" s="105" t="s">
        <v>1529</v>
      </c>
      <c r="D259" s="130"/>
      <c r="E259" s="105" t="s">
        <v>833</v>
      </c>
      <c r="F259" s="105">
        <v>19</v>
      </c>
      <c r="G259" s="154"/>
      <c r="H259" s="154">
        <v>500</v>
      </c>
      <c r="I259" s="132"/>
      <c r="J259" s="92" t="s">
        <v>232</v>
      </c>
      <c r="K259" s="92" t="s">
        <v>1551</v>
      </c>
      <c r="L259" s="129"/>
    </row>
    <row r="260" spans="1:12" ht="15.6">
      <c r="A260" s="105" t="s">
        <v>1552</v>
      </c>
      <c r="B260" s="105" t="s">
        <v>1553</v>
      </c>
      <c r="C260" s="105" t="s">
        <v>1510</v>
      </c>
      <c r="D260" s="130"/>
      <c r="E260" s="105" t="s">
        <v>833</v>
      </c>
      <c r="F260" s="105">
        <v>19</v>
      </c>
      <c r="G260" s="154"/>
      <c r="H260" s="154">
        <v>500</v>
      </c>
      <c r="I260" s="132"/>
      <c r="J260" s="92" t="s">
        <v>232</v>
      </c>
      <c r="K260" s="92" t="s">
        <v>1554</v>
      </c>
      <c r="L260" s="129"/>
    </row>
    <row r="261" spans="1:12" ht="25.9">
      <c r="A261" s="295" t="s">
        <v>1555</v>
      </c>
      <c r="B261" s="296"/>
      <c r="C261" s="296"/>
      <c r="D261" s="296"/>
      <c r="E261" s="296"/>
      <c r="F261" s="296"/>
      <c r="G261" s="296"/>
      <c r="H261" s="296"/>
      <c r="I261" s="296"/>
      <c r="J261" s="296"/>
      <c r="K261" s="297"/>
      <c r="L261" s="129"/>
    </row>
    <row r="262" spans="1:12" ht="15.6">
      <c r="A262" s="105" t="s">
        <v>1556</v>
      </c>
      <c r="B262" s="105" t="s">
        <v>1557</v>
      </c>
      <c r="C262" s="105" t="s">
        <v>1486</v>
      </c>
      <c r="D262" s="130"/>
      <c r="E262" s="105">
        <v>15</v>
      </c>
      <c r="F262" s="105">
        <v>12</v>
      </c>
      <c r="G262" s="92">
        <v>100</v>
      </c>
      <c r="H262" s="92"/>
      <c r="I262" s="132"/>
      <c r="J262" s="92" t="s">
        <v>232</v>
      </c>
      <c r="K262" s="92" t="s">
        <v>1558</v>
      </c>
      <c r="L262" s="129"/>
    </row>
    <row r="263" spans="1:12" ht="15.6">
      <c r="A263" s="105" t="s">
        <v>1559</v>
      </c>
      <c r="B263" s="105" t="s">
        <v>1560</v>
      </c>
      <c r="C263" s="127" t="s">
        <v>1490</v>
      </c>
      <c r="D263" s="130"/>
      <c r="E263" s="105">
        <v>15</v>
      </c>
      <c r="F263" s="105">
        <v>12</v>
      </c>
      <c r="G263" s="92">
        <v>100</v>
      </c>
      <c r="H263" s="92"/>
      <c r="I263" s="132"/>
      <c r="J263" s="133" t="s">
        <v>232</v>
      </c>
      <c r="K263" s="92" t="s">
        <v>1561</v>
      </c>
      <c r="L263" s="129"/>
    </row>
    <row r="264" spans="1:12" ht="15.6">
      <c r="A264" s="151" t="s">
        <v>1562</v>
      </c>
      <c r="B264" s="151" t="s">
        <v>1563</v>
      </c>
      <c r="C264" s="151" t="s">
        <v>1494</v>
      </c>
      <c r="D264" s="130"/>
      <c r="E264" s="151">
        <v>15</v>
      </c>
      <c r="F264" s="151">
        <v>12</v>
      </c>
      <c r="G264" s="92">
        <v>100</v>
      </c>
      <c r="H264" s="92"/>
      <c r="I264" s="132"/>
      <c r="J264" s="152" t="s">
        <v>232</v>
      </c>
      <c r="K264" s="152" t="s">
        <v>1564</v>
      </c>
      <c r="L264" s="129"/>
    </row>
    <row r="265" spans="1:12" ht="15.6">
      <c r="A265" s="105" t="s">
        <v>1565</v>
      </c>
      <c r="B265" s="105" t="s">
        <v>1566</v>
      </c>
      <c r="C265" s="127" t="s">
        <v>1498</v>
      </c>
      <c r="D265" s="130"/>
      <c r="E265" s="105">
        <v>15</v>
      </c>
      <c r="F265" s="105">
        <v>12</v>
      </c>
      <c r="G265" s="92">
        <v>100</v>
      </c>
      <c r="H265" s="92"/>
      <c r="I265" s="132"/>
      <c r="J265" s="133" t="s">
        <v>232</v>
      </c>
      <c r="K265" s="92" t="s">
        <v>1567</v>
      </c>
      <c r="L265" s="129"/>
    </row>
    <row r="266" spans="1:12" ht="15.6">
      <c r="A266" s="105" t="s">
        <v>1568</v>
      </c>
      <c r="B266" s="105" t="s">
        <v>1569</v>
      </c>
      <c r="C266" s="127" t="s">
        <v>1502</v>
      </c>
      <c r="D266" s="130"/>
      <c r="E266" s="105">
        <v>15</v>
      </c>
      <c r="F266" s="105">
        <v>12</v>
      </c>
      <c r="G266" s="92">
        <v>100</v>
      </c>
      <c r="H266" s="92"/>
      <c r="I266" s="132"/>
      <c r="J266" s="133" t="s">
        <v>232</v>
      </c>
      <c r="K266" s="92" t="s">
        <v>1570</v>
      </c>
      <c r="L266" s="129"/>
    </row>
    <row r="267" spans="1:12" ht="15.6">
      <c r="A267" s="105" t="s">
        <v>1571</v>
      </c>
      <c r="B267" s="105" t="s">
        <v>1572</v>
      </c>
      <c r="C267" s="127" t="s">
        <v>1506</v>
      </c>
      <c r="D267" s="130"/>
      <c r="E267" s="105">
        <v>15</v>
      </c>
      <c r="F267" s="105">
        <v>12</v>
      </c>
      <c r="G267" s="92">
        <v>100</v>
      </c>
      <c r="H267" s="92"/>
      <c r="I267" s="132"/>
      <c r="J267" s="133" t="s">
        <v>232</v>
      </c>
      <c r="K267" s="92" t="s">
        <v>1573</v>
      </c>
      <c r="L267" s="129"/>
    </row>
    <row r="268" spans="1:12" ht="15.6">
      <c r="A268" s="105" t="s">
        <v>1574</v>
      </c>
      <c r="B268" s="105" t="s">
        <v>1575</v>
      </c>
      <c r="C268" s="105" t="s">
        <v>1529</v>
      </c>
      <c r="D268" s="130"/>
      <c r="E268" s="105">
        <v>15</v>
      </c>
      <c r="F268" s="105">
        <v>12</v>
      </c>
      <c r="G268" s="92">
        <v>100</v>
      </c>
      <c r="H268" s="92"/>
      <c r="I268" s="132"/>
      <c r="J268" s="92" t="s">
        <v>232</v>
      </c>
      <c r="K268" s="92" t="s">
        <v>1576</v>
      </c>
      <c r="L268" s="129"/>
    </row>
    <row r="269" spans="1:12" ht="15.6">
      <c r="A269" s="105" t="s">
        <v>1577</v>
      </c>
      <c r="B269" s="105" t="s">
        <v>1578</v>
      </c>
      <c r="C269" s="105" t="s">
        <v>1510</v>
      </c>
      <c r="D269" s="130"/>
      <c r="E269" s="105">
        <v>15</v>
      </c>
      <c r="F269" s="105">
        <v>12</v>
      </c>
      <c r="G269" s="92">
        <v>100</v>
      </c>
      <c r="H269" s="92"/>
      <c r="I269" s="132"/>
      <c r="J269" s="92" t="s">
        <v>232</v>
      </c>
      <c r="K269" s="92" t="s">
        <v>1579</v>
      </c>
      <c r="L269" s="129"/>
    </row>
    <row r="270" spans="1:12" ht="15.6">
      <c r="A270" s="105" t="s">
        <v>1580</v>
      </c>
      <c r="B270" s="105" t="s">
        <v>1581</v>
      </c>
      <c r="C270" s="130"/>
      <c r="D270" s="130"/>
      <c r="E270" s="105">
        <v>6</v>
      </c>
      <c r="F270" s="105">
        <v>3</v>
      </c>
      <c r="G270" s="92">
        <v>100</v>
      </c>
      <c r="H270" s="92"/>
      <c r="I270" s="132"/>
      <c r="J270" s="92" t="s">
        <v>232</v>
      </c>
      <c r="K270" s="92" t="s">
        <v>1582</v>
      </c>
      <c r="L270" s="129"/>
    </row>
    <row r="271" spans="1:12" ht="46.15">
      <c r="A271" s="276" t="s">
        <v>822</v>
      </c>
      <c r="B271" s="277"/>
      <c r="C271" s="277"/>
      <c r="D271" s="277"/>
      <c r="E271" s="277"/>
      <c r="F271" s="277"/>
      <c r="G271" s="277"/>
      <c r="H271" s="277"/>
      <c r="I271" s="277"/>
      <c r="J271" s="277"/>
      <c r="K271" s="278"/>
      <c r="L271" s="129"/>
    </row>
    <row r="272" spans="1:12" ht="36">
      <c r="A272" s="25" t="s">
        <v>127</v>
      </c>
      <c r="B272" s="25" t="s">
        <v>307</v>
      </c>
      <c r="C272" s="25" t="s">
        <v>128</v>
      </c>
      <c r="D272" s="25" t="s">
        <v>129</v>
      </c>
      <c r="E272" s="25" t="s">
        <v>130</v>
      </c>
      <c r="F272" s="25" t="s">
        <v>131</v>
      </c>
      <c r="G272" s="25" t="s">
        <v>1174</v>
      </c>
      <c r="H272" s="25" t="s">
        <v>1175</v>
      </c>
      <c r="I272" s="25" t="s">
        <v>825</v>
      </c>
      <c r="J272" s="25" t="s">
        <v>132</v>
      </c>
      <c r="K272" s="25" t="s">
        <v>133</v>
      </c>
      <c r="L272" s="129"/>
    </row>
    <row r="273" spans="1:12" ht="25.9">
      <c r="A273" s="295" t="s">
        <v>1583</v>
      </c>
      <c r="B273" s="296"/>
      <c r="C273" s="296"/>
      <c r="D273" s="296"/>
      <c r="E273" s="296"/>
      <c r="F273" s="296"/>
      <c r="G273" s="296"/>
      <c r="H273" s="296"/>
      <c r="I273" s="296"/>
      <c r="J273" s="296"/>
      <c r="K273" s="296"/>
      <c r="L273" s="129"/>
    </row>
    <row r="274" spans="1:12" ht="18">
      <c r="A274" s="290" t="s">
        <v>1584</v>
      </c>
      <c r="B274" s="291"/>
      <c r="C274" s="291"/>
      <c r="D274" s="291"/>
      <c r="E274" s="291"/>
      <c r="F274" s="291"/>
      <c r="G274" s="291"/>
      <c r="H274" s="291"/>
      <c r="I274" s="291"/>
      <c r="J274" s="291"/>
      <c r="K274" s="291"/>
      <c r="L274" s="129"/>
    </row>
    <row r="275" spans="1:12" ht="15.6">
      <c r="A275" s="105" t="s">
        <v>1585</v>
      </c>
      <c r="B275" s="105" t="s">
        <v>1586</v>
      </c>
      <c r="C275" s="105" t="s">
        <v>829</v>
      </c>
      <c r="D275" s="130"/>
      <c r="E275" s="105">
        <v>6</v>
      </c>
      <c r="F275" s="105">
        <v>25.9</v>
      </c>
      <c r="G275" s="92"/>
      <c r="H275" s="92">
        <v>100</v>
      </c>
      <c r="I275" s="132"/>
      <c r="J275" s="92" t="s">
        <v>860</v>
      </c>
      <c r="K275" s="92" t="s">
        <v>1587</v>
      </c>
      <c r="L275" s="129"/>
    </row>
    <row r="276" spans="1:12" ht="15.6">
      <c r="A276" s="105" t="s">
        <v>1588</v>
      </c>
      <c r="B276" s="105" t="s">
        <v>1589</v>
      </c>
      <c r="C276" s="105" t="s">
        <v>1590</v>
      </c>
      <c r="D276" s="130"/>
      <c r="E276" s="105">
        <v>6</v>
      </c>
      <c r="F276" s="105">
        <v>25.9</v>
      </c>
      <c r="G276" s="92"/>
      <c r="H276" s="92">
        <v>100</v>
      </c>
      <c r="I276" s="132"/>
      <c r="J276" s="92" t="s">
        <v>860</v>
      </c>
      <c r="K276" s="92" t="s">
        <v>1591</v>
      </c>
      <c r="L276" s="129"/>
    </row>
    <row r="277" spans="1:12" ht="15.6">
      <c r="A277" s="105" t="s">
        <v>1592</v>
      </c>
      <c r="B277" s="105" t="s">
        <v>1593</v>
      </c>
      <c r="C277" s="105" t="s">
        <v>1594</v>
      </c>
      <c r="D277" s="130"/>
      <c r="E277" s="105">
        <v>6</v>
      </c>
      <c r="F277" s="105">
        <v>25.9</v>
      </c>
      <c r="G277" s="92"/>
      <c r="H277" s="92">
        <v>100</v>
      </c>
      <c r="I277" s="132"/>
      <c r="J277" s="92" t="s">
        <v>860</v>
      </c>
      <c r="K277" s="92" t="s">
        <v>1595</v>
      </c>
      <c r="L277" s="129"/>
    </row>
    <row r="278" spans="1:12" ht="15.6">
      <c r="A278" s="105" t="s">
        <v>1596</v>
      </c>
      <c r="B278" s="105" t="s">
        <v>1597</v>
      </c>
      <c r="C278" s="105" t="s">
        <v>847</v>
      </c>
      <c r="D278" s="130"/>
      <c r="E278" s="105">
        <v>6</v>
      </c>
      <c r="F278" s="105">
        <v>25.9</v>
      </c>
      <c r="G278" s="92"/>
      <c r="H278" s="92">
        <v>100</v>
      </c>
      <c r="I278" s="132"/>
      <c r="J278" s="92" t="s">
        <v>860</v>
      </c>
      <c r="K278" s="92" t="s">
        <v>1598</v>
      </c>
      <c r="L278" s="129"/>
    </row>
    <row r="279" spans="1:12" ht="15.6">
      <c r="A279" s="105" t="s">
        <v>1599</v>
      </c>
      <c r="B279" s="105" t="s">
        <v>1600</v>
      </c>
      <c r="C279" s="105" t="s">
        <v>1486</v>
      </c>
      <c r="D279" s="130"/>
      <c r="E279" s="105">
        <v>6</v>
      </c>
      <c r="F279" s="105">
        <v>25.9</v>
      </c>
      <c r="G279" s="92"/>
      <c r="H279" s="92">
        <v>100</v>
      </c>
      <c r="I279" s="132"/>
      <c r="J279" s="92" t="s">
        <v>860</v>
      </c>
      <c r="K279" s="92" t="s">
        <v>1601</v>
      </c>
      <c r="L279" s="129"/>
    </row>
    <row r="280" spans="1:12" ht="15.6">
      <c r="A280" s="105" t="s">
        <v>1602</v>
      </c>
      <c r="B280" s="105" t="s">
        <v>1603</v>
      </c>
      <c r="C280" s="105" t="s">
        <v>1506</v>
      </c>
      <c r="D280" s="130"/>
      <c r="E280" s="105">
        <v>6</v>
      </c>
      <c r="F280" s="105">
        <v>25.9</v>
      </c>
      <c r="G280" s="92"/>
      <c r="H280" s="92">
        <v>100</v>
      </c>
      <c r="I280" s="132"/>
      <c r="J280" s="92" t="s">
        <v>860</v>
      </c>
      <c r="K280" s="92" t="s">
        <v>1604</v>
      </c>
      <c r="L280" s="129"/>
    </row>
    <row r="281" spans="1:12" ht="15.6">
      <c r="A281" s="105" t="s">
        <v>1605</v>
      </c>
      <c r="B281" s="105" t="s">
        <v>1606</v>
      </c>
      <c r="C281" s="105" t="s">
        <v>829</v>
      </c>
      <c r="D281" s="130"/>
      <c r="E281" s="105">
        <v>1</v>
      </c>
      <c r="F281" s="105">
        <v>13.1</v>
      </c>
      <c r="G281" s="92"/>
      <c r="H281" s="92">
        <v>300</v>
      </c>
      <c r="I281" s="132"/>
      <c r="J281" s="92" t="s">
        <v>860</v>
      </c>
      <c r="K281" s="92" t="s">
        <v>1607</v>
      </c>
      <c r="L281" s="129"/>
    </row>
    <row r="282" spans="1:12" ht="15.6">
      <c r="A282" s="105" t="s">
        <v>1608</v>
      </c>
      <c r="B282" s="105" t="s">
        <v>1609</v>
      </c>
      <c r="C282" s="105" t="s">
        <v>1590</v>
      </c>
      <c r="D282" s="130"/>
      <c r="E282" s="105">
        <v>1</v>
      </c>
      <c r="F282" s="105">
        <v>13.1</v>
      </c>
      <c r="G282" s="92"/>
      <c r="H282" s="92">
        <v>300</v>
      </c>
      <c r="I282" s="132"/>
      <c r="J282" s="92" t="s">
        <v>860</v>
      </c>
      <c r="K282" s="92" t="s">
        <v>1610</v>
      </c>
      <c r="L282" s="129"/>
    </row>
    <row r="283" spans="1:12" ht="15.6">
      <c r="A283" s="105" t="s">
        <v>1611</v>
      </c>
      <c r="B283" s="105" t="s">
        <v>1612</v>
      </c>
      <c r="C283" s="105" t="s">
        <v>1594</v>
      </c>
      <c r="D283" s="130"/>
      <c r="E283" s="105">
        <v>1</v>
      </c>
      <c r="F283" s="105">
        <v>13.1</v>
      </c>
      <c r="G283" s="92"/>
      <c r="H283" s="92">
        <v>300</v>
      </c>
      <c r="I283" s="132"/>
      <c r="J283" s="92" t="s">
        <v>860</v>
      </c>
      <c r="K283" s="92" t="s">
        <v>1613</v>
      </c>
      <c r="L283" s="129"/>
    </row>
    <row r="284" spans="1:12" ht="15.6">
      <c r="A284" s="105" t="s">
        <v>1614</v>
      </c>
      <c r="B284" s="105" t="s">
        <v>1615</v>
      </c>
      <c r="C284" s="105" t="s">
        <v>847</v>
      </c>
      <c r="D284" s="130"/>
      <c r="E284" s="105">
        <v>1</v>
      </c>
      <c r="F284" s="105">
        <v>13.1</v>
      </c>
      <c r="G284" s="92"/>
      <c r="H284" s="92">
        <v>300</v>
      </c>
      <c r="I284" s="132"/>
      <c r="J284" s="92" t="s">
        <v>860</v>
      </c>
      <c r="K284" s="92" t="s">
        <v>1616</v>
      </c>
      <c r="L284" s="129"/>
    </row>
    <row r="285" spans="1:12" ht="15.6">
      <c r="A285" s="105" t="s">
        <v>1617</v>
      </c>
      <c r="B285" s="105" t="s">
        <v>1618</v>
      </c>
      <c r="C285" s="105" t="s">
        <v>1486</v>
      </c>
      <c r="D285" s="130"/>
      <c r="E285" s="105">
        <v>1</v>
      </c>
      <c r="F285" s="105">
        <v>13.1</v>
      </c>
      <c r="G285" s="92"/>
      <c r="H285" s="92">
        <v>300</v>
      </c>
      <c r="I285" s="132"/>
      <c r="J285" s="92" t="s">
        <v>860</v>
      </c>
      <c r="K285" s="92" t="s">
        <v>1619</v>
      </c>
      <c r="L285" s="129"/>
    </row>
    <row r="286" spans="1:12" ht="15.6">
      <c r="A286" s="105" t="s">
        <v>1620</v>
      </c>
      <c r="B286" s="105" t="s">
        <v>1621</v>
      </c>
      <c r="C286" s="105" t="s">
        <v>1506</v>
      </c>
      <c r="D286" s="130"/>
      <c r="E286" s="105">
        <v>1</v>
      </c>
      <c r="F286" s="105">
        <v>13.1</v>
      </c>
      <c r="G286" s="92"/>
      <c r="H286" s="92">
        <v>300</v>
      </c>
      <c r="I286" s="132"/>
      <c r="J286" s="92" t="s">
        <v>860</v>
      </c>
      <c r="K286" s="92" t="s">
        <v>1622</v>
      </c>
      <c r="L286" s="129"/>
    </row>
    <row r="287" spans="1:12" ht="25.9">
      <c r="A287" s="295" t="s">
        <v>1623</v>
      </c>
      <c r="B287" s="296"/>
      <c r="C287" s="296"/>
      <c r="D287" s="296"/>
      <c r="E287" s="296"/>
      <c r="F287" s="296"/>
      <c r="G287" s="296"/>
      <c r="H287" s="296"/>
      <c r="I287" s="296"/>
      <c r="J287" s="296"/>
      <c r="K287" s="296"/>
      <c r="L287" s="129"/>
    </row>
    <row r="288" spans="1:12" ht="18">
      <c r="A288" s="290" t="s">
        <v>1584</v>
      </c>
      <c r="B288" s="291"/>
      <c r="C288" s="291"/>
      <c r="D288" s="291"/>
      <c r="E288" s="291"/>
      <c r="F288" s="291"/>
      <c r="G288" s="291"/>
      <c r="H288" s="291"/>
      <c r="I288" s="291"/>
      <c r="J288" s="291"/>
      <c r="K288" s="291"/>
      <c r="L288" s="129"/>
    </row>
    <row r="289" spans="1:12" ht="15.6">
      <c r="A289" s="105" t="s">
        <v>1624</v>
      </c>
      <c r="B289" s="105" t="s">
        <v>1625</v>
      </c>
      <c r="C289" s="105" t="s">
        <v>829</v>
      </c>
      <c r="D289" s="130"/>
      <c r="E289" s="105">
        <v>10</v>
      </c>
      <c r="F289" s="105">
        <v>9</v>
      </c>
      <c r="G289" s="92">
        <v>30</v>
      </c>
      <c r="H289" s="92"/>
      <c r="I289" s="132"/>
      <c r="J289" s="92" t="s">
        <v>860</v>
      </c>
      <c r="K289" s="92" t="s">
        <v>1626</v>
      </c>
      <c r="L289" s="129"/>
    </row>
    <row r="290" spans="1:12" ht="15.6">
      <c r="A290" s="105" t="s">
        <v>1627</v>
      </c>
      <c r="B290" s="105" t="s">
        <v>1628</v>
      </c>
      <c r="C290" s="105" t="s">
        <v>1590</v>
      </c>
      <c r="D290" s="130"/>
      <c r="E290" s="105">
        <v>10</v>
      </c>
      <c r="F290" s="105">
        <v>9</v>
      </c>
      <c r="G290" s="92">
        <v>30</v>
      </c>
      <c r="H290" s="92"/>
      <c r="I290" s="132"/>
      <c r="J290" s="92" t="s">
        <v>860</v>
      </c>
      <c r="K290" s="92" t="s">
        <v>1629</v>
      </c>
      <c r="L290" s="129"/>
    </row>
    <row r="291" spans="1:12" ht="15.6">
      <c r="A291" s="105" t="s">
        <v>1630</v>
      </c>
      <c r="B291" s="105" t="s">
        <v>1631</v>
      </c>
      <c r="C291" s="105" t="s">
        <v>1594</v>
      </c>
      <c r="D291" s="130"/>
      <c r="E291" s="105">
        <v>10</v>
      </c>
      <c r="F291" s="105">
        <v>9</v>
      </c>
      <c r="G291" s="92">
        <v>30</v>
      </c>
      <c r="H291" s="92"/>
      <c r="I291" s="132"/>
      <c r="J291" s="92" t="s">
        <v>860</v>
      </c>
      <c r="K291" s="92" t="s">
        <v>1632</v>
      </c>
      <c r="L291" s="129"/>
    </row>
    <row r="292" spans="1:12" ht="15.6">
      <c r="A292" s="105" t="s">
        <v>1633</v>
      </c>
      <c r="B292" s="105" t="s">
        <v>1634</v>
      </c>
      <c r="C292" s="105" t="s">
        <v>847</v>
      </c>
      <c r="D292" s="130"/>
      <c r="E292" s="105">
        <v>10</v>
      </c>
      <c r="F292" s="105">
        <v>9</v>
      </c>
      <c r="G292" s="92">
        <v>30</v>
      </c>
      <c r="H292" s="92"/>
      <c r="I292" s="132"/>
      <c r="J292" s="92" t="s">
        <v>860</v>
      </c>
      <c r="K292" s="92" t="s">
        <v>1635</v>
      </c>
      <c r="L292" s="129"/>
    </row>
    <row r="293" spans="1:12" ht="15.6">
      <c r="A293" s="105" t="s">
        <v>1636</v>
      </c>
      <c r="B293" s="105" t="s">
        <v>1637</v>
      </c>
      <c r="C293" s="105" t="s">
        <v>1486</v>
      </c>
      <c r="D293" s="130"/>
      <c r="E293" s="105">
        <v>10</v>
      </c>
      <c r="F293" s="105">
        <v>9</v>
      </c>
      <c r="G293" s="92">
        <v>30</v>
      </c>
      <c r="H293" s="92"/>
      <c r="I293" s="132"/>
      <c r="J293" s="92" t="s">
        <v>860</v>
      </c>
      <c r="K293" s="92" t="s">
        <v>1638</v>
      </c>
      <c r="L293" s="129"/>
    </row>
    <row r="294" spans="1:12" ht="15.6">
      <c r="A294" s="105" t="s">
        <v>1639</v>
      </c>
      <c r="B294" s="105" t="s">
        <v>1640</v>
      </c>
      <c r="C294" s="105" t="s">
        <v>1506</v>
      </c>
      <c r="D294" s="130"/>
      <c r="E294" s="105">
        <v>10</v>
      </c>
      <c r="F294" s="105">
        <v>9</v>
      </c>
      <c r="G294" s="92">
        <v>30</v>
      </c>
      <c r="H294" s="92"/>
      <c r="I294" s="132"/>
      <c r="J294" s="92" t="s">
        <v>860</v>
      </c>
      <c r="K294" s="92" t="s">
        <v>1641</v>
      </c>
      <c r="L294" s="129"/>
    </row>
    <row r="562" spans="7:12" s="112" customFormat="1">
      <c r="G562" s="97"/>
      <c r="H562" s="97"/>
      <c r="I562" s="89"/>
      <c r="J562" s="89"/>
      <c r="K562" s="89"/>
      <c r="L562" s="89"/>
    </row>
    <row r="563" spans="7:12" s="112" customFormat="1">
      <c r="G563" s="97"/>
      <c r="H563" s="97"/>
      <c r="I563" s="89"/>
      <c r="J563" s="89"/>
      <c r="K563" s="89"/>
      <c r="L563" s="89"/>
    </row>
    <row r="564" spans="7:12" s="112" customFormat="1">
      <c r="G564" s="97"/>
      <c r="H564" s="97"/>
      <c r="I564" s="89"/>
      <c r="J564" s="89"/>
      <c r="K564" s="89"/>
      <c r="L564" s="89"/>
    </row>
    <row r="565" spans="7:12" s="112" customFormat="1">
      <c r="G565" s="97"/>
      <c r="H565" s="97"/>
      <c r="I565" s="89"/>
      <c r="J565" s="89"/>
      <c r="K565" s="89"/>
      <c r="L565" s="89"/>
    </row>
    <row r="566" spans="7:12" s="112" customFormat="1">
      <c r="G566" s="97"/>
      <c r="H566" s="97"/>
      <c r="I566" s="89"/>
      <c r="J566" s="89"/>
      <c r="K566" s="89"/>
      <c r="L566" s="89"/>
    </row>
    <row r="567" spans="7:12" s="112" customFormat="1">
      <c r="G567" s="97"/>
      <c r="H567" s="97"/>
      <c r="I567" s="89"/>
      <c r="J567" s="89"/>
      <c r="K567" s="89"/>
      <c r="L567" s="89"/>
    </row>
    <row r="568" spans="7:12" s="112" customFormat="1">
      <c r="G568" s="97"/>
      <c r="H568" s="97"/>
      <c r="I568" s="89"/>
      <c r="J568" s="89"/>
      <c r="K568" s="89"/>
      <c r="L568" s="89"/>
    </row>
    <row r="569" spans="7:12" s="112" customFormat="1">
      <c r="G569" s="97"/>
      <c r="H569" s="97"/>
      <c r="I569" s="89"/>
      <c r="J569" s="89"/>
      <c r="K569" s="89"/>
      <c r="L569" s="89"/>
    </row>
  </sheetData>
  <mergeCells count="35">
    <mergeCell ref="A271:K271"/>
    <mergeCell ref="A273:K273"/>
    <mergeCell ref="A274:K274"/>
    <mergeCell ref="A287:K287"/>
    <mergeCell ref="A288:K288"/>
    <mergeCell ref="A261:K261"/>
    <mergeCell ref="A150:K150"/>
    <mergeCell ref="A181:K181"/>
    <mergeCell ref="A182:K182"/>
    <mergeCell ref="A185:K185"/>
    <mergeCell ref="A186:K186"/>
    <mergeCell ref="A218:K218"/>
    <mergeCell ref="A219:K219"/>
    <mergeCell ref="A224:K224"/>
    <mergeCell ref="A226:K226"/>
    <mergeCell ref="A227:K227"/>
    <mergeCell ref="A238:K238"/>
    <mergeCell ref="A149:K149"/>
    <mergeCell ref="A17:K17"/>
    <mergeCell ref="A19:K19"/>
    <mergeCell ref="A20:K20"/>
    <mergeCell ref="A31:K31"/>
    <mergeCell ref="A32:K32"/>
    <mergeCell ref="A51:K51"/>
    <mergeCell ref="A52:K52"/>
    <mergeCell ref="A90:K90"/>
    <mergeCell ref="A127:K127"/>
    <mergeCell ref="A129:K129"/>
    <mergeCell ref="A130:K130"/>
    <mergeCell ref="A13:K13"/>
    <mergeCell ref="C1:D1"/>
    <mergeCell ref="G1:K3"/>
    <mergeCell ref="A2:E2"/>
    <mergeCell ref="A4:K4"/>
    <mergeCell ref="A6:K6"/>
  </mergeCells>
  <printOptions horizontalCentered="1"/>
  <pageMargins left="0.4" right="0.4" top="0.75" bottom="0.5" header="0.05" footer="0.05"/>
  <pageSetup scale="39" fitToHeight="0" orientation="portrait" r:id="rId1"/>
  <headerFooter alignWithMargins="0">
    <oddFooter>Page &amp;P of &amp;N</oddFooter>
  </headerFooter>
  <rowBreaks count="6" manualBreakCount="6">
    <brk id="16" max="16383" man="1"/>
    <brk id="89" max="10" man="1"/>
    <brk id="126" max="10" man="1"/>
    <brk id="184" max="10" man="1"/>
    <brk id="223" max="16383" man="1"/>
    <brk id="270"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2"/>
  <sheetViews>
    <sheetView showGridLines="0" workbookViewId="0">
      <selection activeCell="M19" sqref="M19"/>
    </sheetView>
  </sheetViews>
  <sheetFormatPr defaultRowHeight="14.45"/>
  <cols>
    <col min="1" max="1" width="4.140625" customWidth="1"/>
    <col min="2" max="2" width="28.42578125" style="5" customWidth="1"/>
    <col min="6" max="6" width="4.140625" customWidth="1"/>
    <col min="7" max="7" width="28" customWidth="1"/>
    <col min="8" max="8" width="9.85546875" customWidth="1"/>
    <col min="12" max="12" width="19.7109375" customWidth="1"/>
  </cols>
  <sheetData>
    <row r="1" spans="2:10">
      <c r="G1" s="5"/>
    </row>
    <row r="2" spans="2:10" ht="15.6">
      <c r="C2" s="8" t="s">
        <v>1642</v>
      </c>
      <c r="G2" s="5"/>
      <c r="H2" s="8" t="s">
        <v>1643</v>
      </c>
      <c r="I2" s="8"/>
      <c r="J2" s="8"/>
    </row>
    <row r="3" spans="2:10">
      <c r="G3" s="5"/>
    </row>
    <row r="4" spans="2:10">
      <c r="B4" s="4" t="s">
        <v>14</v>
      </c>
      <c r="C4" s="2" t="s">
        <v>1644</v>
      </c>
      <c r="D4" s="2" t="s">
        <v>27</v>
      </c>
      <c r="E4" s="2" t="s">
        <v>1645</v>
      </c>
      <c r="G4" s="4" t="s">
        <v>14</v>
      </c>
      <c r="H4" s="2" t="s">
        <v>1644</v>
      </c>
      <c r="I4" s="2" t="s">
        <v>27</v>
      </c>
      <c r="J4" s="2" t="s">
        <v>1645</v>
      </c>
    </row>
    <row r="5" spans="2:10" ht="15" customHeight="1">
      <c r="B5" s="69" t="s">
        <v>1646</v>
      </c>
      <c r="C5" s="70">
        <v>1592</v>
      </c>
      <c r="D5" s="71"/>
      <c r="E5" s="72">
        <f t="shared" ref="E5:E9" si="0">D5*C5</f>
        <v>0</v>
      </c>
      <c r="G5" s="69" t="s">
        <v>1646</v>
      </c>
      <c r="H5" s="73">
        <v>1202</v>
      </c>
      <c r="I5" s="71"/>
      <c r="J5" s="72">
        <f t="shared" ref="J5:J7" si="1">I5*H5</f>
        <v>0</v>
      </c>
    </row>
    <row r="6" spans="2:10" ht="15" customHeight="1">
      <c r="B6" s="69" t="s">
        <v>1647</v>
      </c>
      <c r="C6" s="70">
        <v>2114</v>
      </c>
      <c r="D6" s="71"/>
      <c r="E6" s="72">
        <f t="shared" si="0"/>
        <v>0</v>
      </c>
      <c r="G6" s="69" t="s">
        <v>1647</v>
      </c>
      <c r="H6" s="73">
        <v>1601</v>
      </c>
      <c r="I6" s="71"/>
      <c r="J6" s="72">
        <f t="shared" si="1"/>
        <v>0</v>
      </c>
    </row>
    <row r="7" spans="2:10" ht="15" customHeight="1">
      <c r="B7" s="69" t="s">
        <v>1648</v>
      </c>
      <c r="C7" s="70">
        <v>2636</v>
      </c>
      <c r="D7" s="71"/>
      <c r="E7" s="72">
        <f t="shared" si="0"/>
        <v>0</v>
      </c>
      <c r="G7" s="69" t="s">
        <v>1648</v>
      </c>
      <c r="H7" s="73">
        <v>2002</v>
      </c>
      <c r="I7" s="71"/>
      <c r="J7" s="72">
        <f t="shared" si="1"/>
        <v>0</v>
      </c>
    </row>
    <row r="8" spans="2:10" ht="15" customHeight="1">
      <c r="B8" s="69" t="s">
        <v>1649</v>
      </c>
      <c r="C8" s="70">
        <v>2764</v>
      </c>
      <c r="D8" s="71"/>
      <c r="E8" s="72">
        <f>D8*C8</f>
        <v>0</v>
      </c>
      <c r="G8" s="69" t="s">
        <v>1649</v>
      </c>
      <c r="H8" s="70">
        <v>2085</v>
      </c>
      <c r="I8" s="71"/>
      <c r="J8" s="72">
        <f>I8*H8</f>
        <v>0</v>
      </c>
    </row>
    <row r="9" spans="2:10" ht="15" customHeight="1">
      <c r="B9" s="69" t="s">
        <v>1650</v>
      </c>
      <c r="C9" s="70">
        <v>1129</v>
      </c>
      <c r="D9" s="71"/>
      <c r="E9" s="72">
        <f t="shared" si="0"/>
        <v>0</v>
      </c>
      <c r="G9" s="69" t="s">
        <v>1651</v>
      </c>
      <c r="H9" s="70">
        <v>1238</v>
      </c>
      <c r="I9" s="71"/>
      <c r="J9" s="72">
        <f t="shared" ref="J9" si="2">I9*H9</f>
        <v>0</v>
      </c>
    </row>
    <row r="10" spans="2:10" ht="15" customHeight="1">
      <c r="B10" s="69" t="s">
        <v>1651</v>
      </c>
      <c r="C10" s="70">
        <v>1347</v>
      </c>
      <c r="D10" s="71"/>
      <c r="E10" s="72">
        <f t="shared" ref="E10" si="3">D10*C10</f>
        <v>0</v>
      </c>
    </row>
    <row r="11" spans="2:10" ht="15" customHeight="1" thickBot="1">
      <c r="B11" s="6"/>
      <c r="C11" s="7"/>
    </row>
    <row r="12" spans="2:10" ht="15" customHeight="1">
      <c r="G12" s="62"/>
      <c r="H12" s="63"/>
      <c r="I12" s="57"/>
    </row>
    <row r="13" spans="2:10" ht="15" customHeight="1">
      <c r="C13" s="8" t="s">
        <v>472</v>
      </c>
      <c r="D13" s="8"/>
      <c r="E13" s="8"/>
      <c r="G13" s="45" t="s">
        <v>1652</v>
      </c>
      <c r="H13" s="64">
        <f>SUM(D:D)+SUM(I:I)</f>
        <v>0</v>
      </c>
      <c r="I13" s="58"/>
    </row>
    <row r="14" spans="2:10" ht="15" customHeight="1">
      <c r="G14" s="60"/>
      <c r="H14" s="64"/>
      <c r="I14" s="58"/>
    </row>
    <row r="15" spans="2:10" ht="15" customHeight="1">
      <c r="B15" s="4" t="s">
        <v>14</v>
      </c>
      <c r="C15" s="2" t="s">
        <v>1644</v>
      </c>
      <c r="D15" s="2" t="s">
        <v>27</v>
      </c>
      <c r="E15" s="2" t="s">
        <v>1645</v>
      </c>
      <c r="G15" s="46" t="s">
        <v>1653</v>
      </c>
      <c r="H15" s="65">
        <f>SUM(E:E)+SUM(J:J)</f>
        <v>0</v>
      </c>
      <c r="I15" s="58"/>
    </row>
    <row r="16" spans="2:10" ht="15" customHeight="1">
      <c r="B16" s="69" t="s">
        <v>1646</v>
      </c>
      <c r="C16" s="70">
        <v>1592</v>
      </c>
      <c r="D16" s="71"/>
      <c r="E16" s="72">
        <f t="shared" ref="E16:E18" si="4">D16*C16</f>
        <v>0</v>
      </c>
      <c r="G16" s="60"/>
      <c r="H16" s="64"/>
      <c r="I16" s="58"/>
    </row>
    <row r="17" spans="2:9" ht="15" customHeight="1">
      <c r="B17" s="69" t="s">
        <v>1647</v>
      </c>
      <c r="C17" s="70">
        <v>2114</v>
      </c>
      <c r="D17" s="71"/>
      <c r="E17" s="72">
        <f t="shared" si="4"/>
        <v>0</v>
      </c>
      <c r="G17" s="47" t="s">
        <v>1654</v>
      </c>
      <c r="H17" s="66">
        <f>H15/46500</f>
        <v>0</v>
      </c>
      <c r="I17" s="58"/>
    </row>
    <row r="18" spans="2:9" ht="15" customHeight="1">
      <c r="B18" s="69" t="s">
        <v>1648</v>
      </c>
      <c r="C18" s="70">
        <v>2636</v>
      </c>
      <c r="D18" s="71"/>
      <c r="E18" s="72">
        <f t="shared" si="4"/>
        <v>0</v>
      </c>
      <c r="G18" s="60"/>
      <c r="H18" s="64"/>
      <c r="I18" s="58"/>
    </row>
    <row r="19" spans="2:9" ht="15" customHeight="1">
      <c r="B19" s="69" t="s">
        <v>1649</v>
      </c>
      <c r="C19" s="70">
        <v>2764</v>
      </c>
      <c r="D19" s="71"/>
      <c r="E19" s="72">
        <f>D19*C19</f>
        <v>0</v>
      </c>
      <c r="G19" s="60"/>
      <c r="H19" s="64"/>
      <c r="I19" s="58"/>
    </row>
    <row r="20" spans="2:9" ht="15" customHeight="1">
      <c r="B20" s="69" t="s">
        <v>1650</v>
      </c>
      <c r="C20" s="70">
        <v>1129</v>
      </c>
      <c r="D20" s="71"/>
      <c r="E20" s="72">
        <f t="shared" ref="E20:E21" si="5">D20*C20</f>
        <v>0</v>
      </c>
      <c r="G20" s="61" t="s">
        <v>1655</v>
      </c>
      <c r="H20" s="64"/>
      <c r="I20" s="58"/>
    </row>
    <row r="21" spans="2:9" ht="15" customHeight="1">
      <c r="B21" s="69" t="s">
        <v>1651</v>
      </c>
      <c r="C21" s="70">
        <v>1347</v>
      </c>
      <c r="D21" s="71"/>
      <c r="E21" s="72">
        <f t="shared" si="5"/>
        <v>0</v>
      </c>
      <c r="G21" s="61" t="s">
        <v>1656</v>
      </c>
      <c r="H21" s="64"/>
      <c r="I21" s="58"/>
    </row>
    <row r="22" spans="2:9" ht="15" customHeight="1" thickBot="1">
      <c r="B22" s="6"/>
      <c r="C22" s="7"/>
      <c r="G22" s="68"/>
      <c r="H22" s="67"/>
      <c r="I22" s="59"/>
    </row>
    <row r="23" spans="2:9" ht="15" customHeight="1"/>
    <row r="24" spans="2:9" ht="15" customHeight="1">
      <c r="C24" s="8" t="s">
        <v>1657</v>
      </c>
      <c r="D24" s="8"/>
      <c r="E24" s="8"/>
    </row>
    <row r="25" spans="2:9" ht="15" customHeight="1"/>
    <row r="26" spans="2:9" ht="15" customHeight="1">
      <c r="B26" s="4" t="s">
        <v>14</v>
      </c>
      <c r="C26" s="2" t="s">
        <v>1644</v>
      </c>
      <c r="D26" s="2" t="s">
        <v>27</v>
      </c>
      <c r="E26" s="2" t="s">
        <v>1645</v>
      </c>
    </row>
    <row r="27" spans="2:9" ht="15" customHeight="1">
      <c r="B27" s="69" t="s">
        <v>1646</v>
      </c>
      <c r="C27" s="70">
        <v>1999</v>
      </c>
      <c r="D27" s="71"/>
      <c r="E27" s="72">
        <f t="shared" ref="E27:E29" si="6">D27*C27</f>
        <v>0</v>
      </c>
    </row>
    <row r="28" spans="2:9" ht="15" customHeight="1">
      <c r="B28" s="69" t="s">
        <v>1647</v>
      </c>
      <c r="C28" s="70">
        <v>2657</v>
      </c>
      <c r="D28" s="71"/>
      <c r="E28" s="72">
        <f t="shared" si="6"/>
        <v>0</v>
      </c>
    </row>
    <row r="29" spans="2:9" ht="15" customHeight="1">
      <c r="B29" s="69" t="s">
        <v>1648</v>
      </c>
      <c r="C29" s="70">
        <v>3315</v>
      </c>
      <c r="D29" s="71"/>
      <c r="E29" s="72">
        <f t="shared" si="6"/>
        <v>0</v>
      </c>
    </row>
    <row r="30" spans="2:9" ht="15" customHeight="1">
      <c r="B30" s="69" t="s">
        <v>1649</v>
      </c>
      <c r="C30" s="70">
        <v>3448</v>
      </c>
      <c r="D30" s="71"/>
      <c r="E30" s="72">
        <f>D30*C30</f>
        <v>0</v>
      </c>
    </row>
    <row r="31" spans="2:9" ht="15" customHeight="1">
      <c r="B31" s="69" t="s">
        <v>1650</v>
      </c>
      <c r="C31" s="70">
        <v>1129</v>
      </c>
      <c r="D31" s="71"/>
      <c r="E31" s="72">
        <f t="shared" ref="E31:E32" si="7">D31*C31</f>
        <v>0</v>
      </c>
    </row>
    <row r="32" spans="2:9" ht="15" customHeight="1">
      <c r="B32" s="69" t="s">
        <v>1651</v>
      </c>
      <c r="C32" s="70">
        <v>1347</v>
      </c>
      <c r="D32" s="71"/>
      <c r="E32" s="72">
        <f t="shared" si="7"/>
        <v>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E12A5-1D17-431B-9175-F478A3F9FACD}">
  <dimension ref="A1:J704"/>
  <sheetViews>
    <sheetView topLeftCell="A229" workbookViewId="0">
      <selection activeCell="H249" sqref="H249"/>
    </sheetView>
  </sheetViews>
  <sheetFormatPr defaultRowHeight="14.45"/>
  <cols>
    <col min="1" max="2" width="20.42578125" style="23" customWidth="1"/>
    <col min="3" max="3" width="59.140625" style="23" customWidth="1"/>
    <col min="4" max="6" width="21.140625" style="23" customWidth="1"/>
    <col min="7" max="7" width="9.28515625" style="23" customWidth="1"/>
    <col min="8" max="8" width="15.140625" style="44" customWidth="1"/>
    <col min="9" max="9" width="16.28515625" style="44" customWidth="1"/>
    <col min="10" max="10" width="20.42578125" style="23" customWidth="1"/>
  </cols>
  <sheetData>
    <row r="1" spans="1:10" ht="36">
      <c r="A1" s="10" t="s">
        <v>1658</v>
      </c>
      <c r="B1" s="10" t="s">
        <v>127</v>
      </c>
      <c r="C1" s="10" t="s">
        <v>307</v>
      </c>
      <c r="D1" s="10" t="s">
        <v>128</v>
      </c>
      <c r="E1" s="10"/>
      <c r="F1" s="10"/>
      <c r="G1" s="10" t="s">
        <v>129</v>
      </c>
      <c r="H1" s="10" t="s">
        <v>130</v>
      </c>
      <c r="I1" s="10" t="s">
        <v>131</v>
      </c>
      <c r="J1" s="10" t="s">
        <v>1658</v>
      </c>
    </row>
    <row r="2" spans="1:10">
      <c r="A2" s="11"/>
      <c r="B2"/>
      <c r="C2"/>
      <c r="D2"/>
      <c r="E2"/>
      <c r="F2"/>
      <c r="G2"/>
      <c r="H2"/>
      <c r="I2"/>
      <c r="J2" s="11"/>
    </row>
    <row r="3" spans="1:10" ht="15.6">
      <c r="A3" s="12" t="s">
        <v>1659</v>
      </c>
      <c r="B3" s="12" t="s">
        <v>135</v>
      </c>
      <c r="C3" s="13" t="s">
        <v>1660</v>
      </c>
      <c r="D3" s="12" t="s">
        <v>66</v>
      </c>
      <c r="E3" t="s">
        <v>1646</v>
      </c>
      <c r="F3" s="53" t="str">
        <f>D3&amp;E3</f>
        <v>BROWNSTONE12' GROOVED</v>
      </c>
      <c r="G3" s="12">
        <v>12</v>
      </c>
      <c r="H3" s="12">
        <v>64</v>
      </c>
      <c r="I3" s="1">
        <v>1252</v>
      </c>
      <c r="J3" s="16" t="str">
        <f>A3</f>
        <v>AD12HCBS</v>
      </c>
    </row>
    <row r="4" spans="1:10" ht="15.6">
      <c r="A4" s="12" t="s">
        <v>1661</v>
      </c>
      <c r="B4" s="12" t="s">
        <v>140</v>
      </c>
      <c r="C4" s="13" t="s">
        <v>1660</v>
      </c>
      <c r="D4" s="12" t="s">
        <v>66</v>
      </c>
      <c r="E4" t="s">
        <v>1647</v>
      </c>
      <c r="F4" s="53" t="str">
        <f t="shared" ref="F4:F16" si="0">D4&amp;E4</f>
        <v>BROWNSTONE16' GROOVED</v>
      </c>
      <c r="G4" s="12">
        <v>16</v>
      </c>
      <c r="H4" s="12">
        <v>64</v>
      </c>
      <c r="I4" s="1">
        <v>1668</v>
      </c>
      <c r="J4" s="16" t="str">
        <f t="shared" ref="J4:J16" si="1">A4</f>
        <v>AD16HCBS</v>
      </c>
    </row>
    <row r="5" spans="1:10" ht="15.6">
      <c r="A5" s="12" t="s">
        <v>1662</v>
      </c>
      <c r="B5" s="12" t="s">
        <v>142</v>
      </c>
      <c r="C5" s="13" t="s">
        <v>1660</v>
      </c>
      <c r="D5" s="12" t="s">
        <v>66</v>
      </c>
      <c r="E5" t="s">
        <v>1663</v>
      </c>
      <c r="F5" s="53" t="str">
        <f t="shared" si="0"/>
        <v>BROWNSTONE20'GROOVED</v>
      </c>
      <c r="G5" s="12">
        <v>20</v>
      </c>
      <c r="H5" s="12">
        <v>64</v>
      </c>
      <c r="I5" s="1">
        <v>2085</v>
      </c>
      <c r="J5" s="16" t="str">
        <f t="shared" si="1"/>
        <v>AD20HCBS</v>
      </c>
    </row>
    <row r="6" spans="1:10" ht="15.6">
      <c r="A6" s="14" t="s">
        <v>1664</v>
      </c>
      <c r="B6" s="14" t="s">
        <v>144</v>
      </c>
      <c r="C6" s="15" t="s">
        <v>1665</v>
      </c>
      <c r="D6" s="12" t="s">
        <v>66</v>
      </c>
      <c r="E6" s="14"/>
      <c r="F6" s="53" t="str">
        <f t="shared" si="0"/>
        <v>BROWNSTONE</v>
      </c>
      <c r="G6" s="14">
        <v>12</v>
      </c>
      <c r="H6" s="14">
        <v>64</v>
      </c>
      <c r="I6" s="3">
        <v>1202</v>
      </c>
      <c r="J6" s="16" t="str">
        <f t="shared" si="1"/>
        <v>AD12HCGBS</v>
      </c>
    </row>
    <row r="7" spans="1:10" ht="15.6">
      <c r="A7" s="14" t="s">
        <v>1666</v>
      </c>
      <c r="B7" s="14" t="s">
        <v>146</v>
      </c>
      <c r="C7" s="15" t="s">
        <v>1665</v>
      </c>
      <c r="D7" s="12" t="s">
        <v>66</v>
      </c>
      <c r="E7" t="s">
        <v>1667</v>
      </c>
      <c r="F7" s="53" t="str">
        <f t="shared" si="0"/>
        <v>BROWNSTONE16' SOLID</v>
      </c>
      <c r="G7" s="14">
        <v>16</v>
      </c>
      <c r="H7" s="14">
        <v>64</v>
      </c>
      <c r="I7" s="3">
        <v>1601</v>
      </c>
      <c r="J7" s="16" t="str">
        <f t="shared" si="1"/>
        <v>AD16HCGBS</v>
      </c>
    </row>
    <row r="8" spans="1:10" ht="15.6">
      <c r="A8" s="14" t="s">
        <v>1668</v>
      </c>
      <c r="B8" s="14" t="s">
        <v>148</v>
      </c>
      <c r="C8" s="15" t="s">
        <v>1665</v>
      </c>
      <c r="D8" s="12" t="s">
        <v>66</v>
      </c>
      <c r="E8" t="s">
        <v>1649</v>
      </c>
      <c r="F8" s="53" t="str">
        <f t="shared" si="0"/>
        <v>BROWNSTONE20' SOLID</v>
      </c>
      <c r="G8" s="14">
        <v>20</v>
      </c>
      <c r="H8" s="14">
        <v>64</v>
      </c>
      <c r="I8" s="3">
        <v>2002</v>
      </c>
      <c r="J8" s="16" t="str">
        <f t="shared" si="1"/>
        <v>AD20HCGBS</v>
      </c>
    </row>
    <row r="9" spans="1:10" ht="15.6">
      <c r="A9" s="12" t="s">
        <v>1669</v>
      </c>
      <c r="B9" s="12" t="s">
        <v>150</v>
      </c>
      <c r="C9" s="13" t="s">
        <v>1660</v>
      </c>
      <c r="D9" s="12" t="s">
        <v>67</v>
      </c>
      <c r="E9" t="s">
        <v>1646</v>
      </c>
      <c r="F9" s="53" t="str">
        <f t="shared" si="0"/>
        <v>SLATE GRAY12' GROOVED</v>
      </c>
      <c r="G9" s="12">
        <v>12</v>
      </c>
      <c r="H9" s="12">
        <v>64</v>
      </c>
      <c r="I9" s="1">
        <v>1252</v>
      </c>
      <c r="J9" s="16" t="str">
        <f t="shared" si="1"/>
        <v>AD12HCSG</v>
      </c>
    </row>
    <row r="10" spans="1:10" ht="15.6">
      <c r="A10" s="12" t="s">
        <v>1670</v>
      </c>
      <c r="B10" s="12" t="s">
        <v>153</v>
      </c>
      <c r="C10" s="13" t="s">
        <v>1660</v>
      </c>
      <c r="D10" s="12" t="s">
        <v>67</v>
      </c>
      <c r="E10" t="s">
        <v>1647</v>
      </c>
      <c r="F10" s="53" t="str">
        <f t="shared" si="0"/>
        <v>SLATE GRAY16' GROOVED</v>
      </c>
      <c r="G10" s="12">
        <v>16</v>
      </c>
      <c r="H10" s="12">
        <v>64</v>
      </c>
      <c r="I10" s="1">
        <v>1668</v>
      </c>
      <c r="J10" s="16" t="str">
        <f t="shared" si="1"/>
        <v>AD16HCSG</v>
      </c>
    </row>
    <row r="11" spans="1:10" ht="15.6">
      <c r="A11" s="12" t="s">
        <v>1671</v>
      </c>
      <c r="B11" s="12" t="s">
        <v>155</v>
      </c>
      <c r="C11" s="13" t="s">
        <v>1660</v>
      </c>
      <c r="D11" s="12" t="s">
        <v>67</v>
      </c>
      <c r="E11" t="s">
        <v>1663</v>
      </c>
      <c r="F11" s="53" t="str">
        <f t="shared" si="0"/>
        <v>SLATE GRAY20'GROOVED</v>
      </c>
      <c r="G11" s="12">
        <v>20</v>
      </c>
      <c r="H11" s="12">
        <v>64</v>
      </c>
      <c r="I11" s="1">
        <v>2085</v>
      </c>
      <c r="J11" s="16" t="str">
        <f t="shared" si="1"/>
        <v>AD20HCSG</v>
      </c>
    </row>
    <row r="12" spans="1:10" ht="15.6">
      <c r="A12" s="14" t="s">
        <v>1672</v>
      </c>
      <c r="B12" s="14" t="s">
        <v>157</v>
      </c>
      <c r="C12" s="15" t="s">
        <v>1665</v>
      </c>
      <c r="D12" s="12" t="s">
        <v>67</v>
      </c>
      <c r="E12" s="14"/>
      <c r="F12" s="53" t="str">
        <f t="shared" si="0"/>
        <v>SLATE GRAY</v>
      </c>
      <c r="G12" s="14">
        <v>12</v>
      </c>
      <c r="H12" s="14">
        <v>64</v>
      </c>
      <c r="I12" s="3">
        <v>1202</v>
      </c>
      <c r="J12" s="16" t="str">
        <f t="shared" si="1"/>
        <v>AD12HCGSG</v>
      </c>
    </row>
    <row r="13" spans="1:10" ht="15.6">
      <c r="A13" s="14" t="s">
        <v>1673</v>
      </c>
      <c r="B13" s="14" t="s">
        <v>159</v>
      </c>
      <c r="C13" s="15" t="s">
        <v>1665</v>
      </c>
      <c r="D13" s="12" t="s">
        <v>67</v>
      </c>
      <c r="E13" t="s">
        <v>1667</v>
      </c>
      <c r="F13" s="53" t="str">
        <f t="shared" si="0"/>
        <v>SLATE GRAY16' SOLID</v>
      </c>
      <c r="G13" s="14">
        <v>16</v>
      </c>
      <c r="H13" s="14">
        <v>64</v>
      </c>
      <c r="I13" s="3">
        <v>1601</v>
      </c>
      <c r="J13" s="16" t="str">
        <f t="shared" si="1"/>
        <v>AD16HCGSG</v>
      </c>
    </row>
    <row r="14" spans="1:10" ht="15.6">
      <c r="A14" s="14" t="s">
        <v>1674</v>
      </c>
      <c r="B14" s="14" t="s">
        <v>161</v>
      </c>
      <c r="C14" s="15" t="s">
        <v>1665</v>
      </c>
      <c r="D14" s="12" t="s">
        <v>67</v>
      </c>
      <c r="E14" t="s">
        <v>1649</v>
      </c>
      <c r="F14" s="53" t="str">
        <f t="shared" si="0"/>
        <v>SLATE GRAY20' SOLID</v>
      </c>
      <c r="G14" s="14">
        <v>20</v>
      </c>
      <c r="H14" s="14">
        <v>64</v>
      </c>
      <c r="I14" s="3">
        <v>2002</v>
      </c>
      <c r="J14" s="16" t="str">
        <f t="shared" si="1"/>
        <v>AD20HCGSG</v>
      </c>
    </row>
    <row r="15" spans="1:10" ht="15.6">
      <c r="A15" s="14" t="s">
        <v>1675</v>
      </c>
      <c r="B15" s="14" t="s">
        <v>166</v>
      </c>
      <c r="C15" s="16" t="s">
        <v>1660</v>
      </c>
      <c r="D15" s="17" t="s">
        <v>1676</v>
      </c>
      <c r="E15" s="17"/>
      <c r="F15" s="53" t="str">
        <f t="shared" si="0"/>
        <v>New Kona®</v>
      </c>
      <c r="G15" s="14">
        <v>16</v>
      </c>
      <c r="H15" s="14">
        <v>64</v>
      </c>
      <c r="I15" s="3">
        <v>1668</v>
      </c>
      <c r="J15" s="16" t="str">
        <f t="shared" si="1"/>
        <v>AD16HCSK</v>
      </c>
    </row>
    <row r="16" spans="1:10" ht="15.6">
      <c r="A16" s="14" t="s">
        <v>1677</v>
      </c>
      <c r="B16" s="14" t="s">
        <v>168</v>
      </c>
      <c r="C16" s="16" t="s">
        <v>1660</v>
      </c>
      <c r="D16" s="17" t="s">
        <v>1676</v>
      </c>
      <c r="E16" s="17"/>
      <c r="F16" s="53" t="str">
        <f t="shared" si="0"/>
        <v>New Kona®</v>
      </c>
      <c r="G16" s="14">
        <v>20</v>
      </c>
      <c r="H16" s="14">
        <v>64</v>
      </c>
      <c r="I16" s="3">
        <v>2085</v>
      </c>
      <c r="J16" s="16" t="str">
        <f t="shared" si="1"/>
        <v>AD20HCSK</v>
      </c>
    </row>
    <row r="17" spans="1:10">
      <c r="A17" s="11"/>
      <c r="B17"/>
      <c r="C17"/>
      <c r="D17"/>
      <c r="E17"/>
      <c r="F17"/>
      <c r="G17"/>
      <c r="H17"/>
      <c r="I17"/>
      <c r="J17" s="11"/>
    </row>
    <row r="18" spans="1:10" ht="15.6">
      <c r="A18" s="18" t="s">
        <v>1678</v>
      </c>
      <c r="B18" s="18" t="s">
        <v>163</v>
      </c>
      <c r="C18" s="19" t="s">
        <v>1660</v>
      </c>
      <c r="D18" s="20" t="s">
        <v>1676</v>
      </c>
      <c r="E18" s="20"/>
      <c r="F18" s="20"/>
      <c r="G18" s="18">
        <v>12</v>
      </c>
      <c r="H18" s="18">
        <v>64</v>
      </c>
      <c r="I18" s="21">
        <v>1252</v>
      </c>
      <c r="J18" s="18" t="s">
        <v>1678</v>
      </c>
    </row>
    <row r="19" spans="1:10">
      <c r="A19" s="11"/>
      <c r="B19"/>
      <c r="C19"/>
      <c r="D19"/>
      <c r="E19"/>
      <c r="F19"/>
      <c r="G19"/>
      <c r="H19"/>
      <c r="I19"/>
      <c r="J19" s="11"/>
    </row>
    <row r="20" spans="1:10" ht="15.6">
      <c r="A20" s="17">
        <v>0</v>
      </c>
      <c r="B20" s="17" t="s">
        <v>198</v>
      </c>
      <c r="C20" s="16" t="s">
        <v>1660</v>
      </c>
      <c r="D20" s="17" t="s">
        <v>137</v>
      </c>
      <c r="E20" s="17"/>
      <c r="F20" s="17"/>
      <c r="G20" s="17">
        <v>16</v>
      </c>
      <c r="H20" s="17">
        <v>48</v>
      </c>
      <c r="I20" s="1">
        <v>1649</v>
      </c>
      <c r="J20" s="16">
        <f t="shared" ref="J20:J23" si="2">A20</f>
        <v>0</v>
      </c>
    </row>
    <row r="21" spans="1:10" ht="15.6">
      <c r="A21" s="17" t="s">
        <v>1679</v>
      </c>
      <c r="B21" s="17" t="s">
        <v>201</v>
      </c>
      <c r="C21" s="16" t="s">
        <v>1660</v>
      </c>
      <c r="D21" s="17" t="s">
        <v>137</v>
      </c>
      <c r="E21" s="17"/>
      <c r="F21" s="17"/>
      <c r="G21" s="17">
        <v>20</v>
      </c>
      <c r="H21" s="17">
        <v>48</v>
      </c>
      <c r="I21" s="1">
        <v>2061</v>
      </c>
      <c r="J21" s="16" t="str">
        <f t="shared" si="2"/>
        <v>AD20VC725BS</v>
      </c>
    </row>
    <row r="22" spans="1:10" ht="15.6">
      <c r="A22" s="17">
        <v>0</v>
      </c>
      <c r="B22" s="17" t="s">
        <v>203</v>
      </c>
      <c r="C22" s="16" t="s">
        <v>1660</v>
      </c>
      <c r="D22" s="17" t="s">
        <v>151</v>
      </c>
      <c r="E22" s="17"/>
      <c r="F22" s="17"/>
      <c r="G22" s="17">
        <v>16</v>
      </c>
      <c r="H22" s="17">
        <v>48</v>
      </c>
      <c r="I22" s="1">
        <v>1649</v>
      </c>
      <c r="J22" s="16">
        <f t="shared" si="2"/>
        <v>0</v>
      </c>
    </row>
    <row r="23" spans="1:10" ht="15.6">
      <c r="A23" s="17" t="s">
        <v>1680</v>
      </c>
      <c r="B23" s="17" t="s">
        <v>205</v>
      </c>
      <c r="C23" s="16" t="s">
        <v>1660</v>
      </c>
      <c r="D23" s="17" t="s">
        <v>151</v>
      </c>
      <c r="E23" s="17"/>
      <c r="F23" s="17"/>
      <c r="G23" s="17">
        <v>20</v>
      </c>
      <c r="H23" s="17">
        <v>48</v>
      </c>
      <c r="I23" s="1">
        <v>2061</v>
      </c>
      <c r="J23" s="16" t="str">
        <f t="shared" si="2"/>
        <v>AD20VC725SG</v>
      </c>
    </row>
    <row r="24" spans="1:10">
      <c r="A24" s="11"/>
      <c r="B24"/>
      <c r="C24"/>
      <c r="D24"/>
      <c r="E24"/>
      <c r="F24"/>
      <c r="G24"/>
      <c r="H24"/>
      <c r="I24"/>
      <c r="J24" s="11"/>
    </row>
    <row r="25" spans="1:10" ht="15.6">
      <c r="A25" s="20">
        <v>0</v>
      </c>
      <c r="B25" s="20" t="s">
        <v>1681</v>
      </c>
      <c r="C25" s="19" t="s">
        <v>1660</v>
      </c>
      <c r="D25" s="20" t="s">
        <v>137</v>
      </c>
      <c r="E25" s="20"/>
      <c r="F25" s="20"/>
      <c r="G25" s="20">
        <v>12</v>
      </c>
      <c r="H25" s="20">
        <v>48</v>
      </c>
      <c r="I25" s="22">
        <v>1238</v>
      </c>
      <c r="J25" s="20">
        <v>0</v>
      </c>
    </row>
    <row r="26" spans="1:10" ht="15.6">
      <c r="A26" s="20">
        <v>0</v>
      </c>
      <c r="B26" s="20" t="s">
        <v>1682</v>
      </c>
      <c r="C26" s="19" t="s">
        <v>1660</v>
      </c>
      <c r="D26" s="20" t="s">
        <v>151</v>
      </c>
      <c r="E26" s="20"/>
      <c r="F26" s="20"/>
      <c r="G26" s="20">
        <v>12</v>
      </c>
      <c r="H26" s="20">
        <v>48</v>
      </c>
      <c r="I26" s="22">
        <v>1238</v>
      </c>
      <c r="J26" s="20">
        <v>0</v>
      </c>
    </row>
    <row r="27" spans="1:10">
      <c r="A27" s="11"/>
      <c r="B27"/>
      <c r="C27"/>
      <c r="D27"/>
      <c r="E27"/>
      <c r="F27"/>
      <c r="G27"/>
      <c r="H27"/>
      <c r="I27"/>
      <c r="J27" s="11"/>
    </row>
    <row r="28" spans="1:10" ht="15.6">
      <c r="A28" s="12" t="s">
        <v>1683</v>
      </c>
      <c r="B28" s="12" t="s">
        <v>208</v>
      </c>
      <c r="C28" s="13" t="s">
        <v>1684</v>
      </c>
      <c r="D28" s="12" t="s">
        <v>66</v>
      </c>
      <c r="E28" t="s">
        <v>1685</v>
      </c>
      <c r="F28" s="53" t="str">
        <f t="shared" ref="F28:F30" si="3">D28&amp;E28</f>
        <v>BROWNSTONE12' RIMJOIST</v>
      </c>
      <c r="G28" s="14">
        <v>12</v>
      </c>
      <c r="H28" s="14">
        <v>36</v>
      </c>
      <c r="I28" s="3">
        <v>660</v>
      </c>
      <c r="J28" s="16" t="str">
        <f t="shared" ref="J28:J30" si="4">A28</f>
        <v>AD12RJBS</v>
      </c>
    </row>
    <row r="29" spans="1:10" ht="15.6">
      <c r="A29" s="12" t="s">
        <v>1686</v>
      </c>
      <c r="B29" s="12" t="s">
        <v>211</v>
      </c>
      <c r="C29" s="13" t="s">
        <v>1684</v>
      </c>
      <c r="D29" s="12" t="s">
        <v>67</v>
      </c>
      <c r="E29" t="s">
        <v>1685</v>
      </c>
      <c r="F29" s="53" t="str">
        <f t="shared" si="3"/>
        <v>SLATE GRAY12' RIMJOIST</v>
      </c>
      <c r="G29" s="14">
        <v>12</v>
      </c>
      <c r="H29" s="14">
        <v>36</v>
      </c>
      <c r="I29" s="3">
        <v>660</v>
      </c>
      <c r="J29" s="16" t="str">
        <f t="shared" si="4"/>
        <v>AD12RJSG</v>
      </c>
    </row>
    <row r="30" spans="1:10" ht="15.6">
      <c r="A30" s="17" t="s">
        <v>1687</v>
      </c>
      <c r="B30" s="17" t="s">
        <v>213</v>
      </c>
      <c r="C30" s="13" t="s">
        <v>1684</v>
      </c>
      <c r="D30" s="17" t="s">
        <v>1676</v>
      </c>
      <c r="E30" t="s">
        <v>1685</v>
      </c>
      <c r="F30" s="53" t="str">
        <f t="shared" si="3"/>
        <v>New Kona®12' RIMJOIST</v>
      </c>
      <c r="G30" s="14">
        <v>12</v>
      </c>
      <c r="H30" s="14">
        <v>36</v>
      </c>
      <c r="I30" s="3">
        <v>660</v>
      </c>
      <c r="J30" s="16" t="str">
        <f t="shared" si="4"/>
        <v>AD12FK</v>
      </c>
    </row>
    <row r="31" spans="1:10">
      <c r="B31"/>
      <c r="C31"/>
      <c r="D31"/>
      <c r="E31"/>
      <c r="F31"/>
      <c r="G31"/>
      <c r="H31"/>
      <c r="I31"/>
    </row>
    <row r="32" spans="1:10" ht="15.6">
      <c r="A32" s="17">
        <v>0</v>
      </c>
      <c r="B32" s="17" t="s">
        <v>231</v>
      </c>
      <c r="C32" s="16" t="s">
        <v>1660</v>
      </c>
      <c r="D32" s="17" t="s">
        <v>151</v>
      </c>
      <c r="E32" s="17"/>
      <c r="F32" s="17"/>
      <c r="G32" s="17">
        <v>12</v>
      </c>
      <c r="H32" s="17">
        <v>40</v>
      </c>
      <c r="I32" s="1">
        <v>1152</v>
      </c>
      <c r="J32" s="17">
        <v>0</v>
      </c>
    </row>
    <row r="33" spans="1:10" ht="15.6">
      <c r="A33" s="17">
        <v>0</v>
      </c>
      <c r="B33" s="17" t="s">
        <v>234</v>
      </c>
      <c r="C33" s="16" t="s">
        <v>1660</v>
      </c>
      <c r="D33" s="17" t="s">
        <v>151</v>
      </c>
      <c r="E33" s="17"/>
      <c r="F33" s="17"/>
      <c r="G33" s="17">
        <v>16</v>
      </c>
      <c r="H33" s="17">
        <v>40</v>
      </c>
      <c r="I33" s="1">
        <v>1536</v>
      </c>
      <c r="J33" s="17">
        <v>0</v>
      </c>
    </row>
    <row r="34" spans="1:10" ht="15.6">
      <c r="A34" s="17">
        <v>0</v>
      </c>
      <c r="B34" s="17" t="s">
        <v>236</v>
      </c>
      <c r="C34" s="16" t="s">
        <v>1660</v>
      </c>
      <c r="D34" s="17" t="s">
        <v>151</v>
      </c>
      <c r="E34" s="17"/>
      <c r="F34" s="17"/>
      <c r="G34" s="17">
        <v>20</v>
      </c>
      <c r="H34" s="17">
        <v>40</v>
      </c>
      <c r="I34" s="1">
        <v>1920</v>
      </c>
      <c r="J34" s="17">
        <v>0</v>
      </c>
    </row>
    <row r="35" spans="1:10">
      <c r="A35" s="9"/>
      <c r="B35"/>
      <c r="C35"/>
      <c r="D35"/>
      <c r="E35"/>
      <c r="F35"/>
      <c r="G35"/>
      <c r="H35"/>
      <c r="I35"/>
      <c r="J35" s="9"/>
    </row>
    <row r="36" spans="1:10" ht="15.6">
      <c r="A36" s="18">
        <v>0</v>
      </c>
      <c r="B36" s="18" t="s">
        <v>1688</v>
      </c>
      <c r="C36" s="19" t="s">
        <v>1689</v>
      </c>
      <c r="D36" s="20" t="s">
        <v>1690</v>
      </c>
      <c r="E36" s="20"/>
      <c r="F36" s="20"/>
      <c r="G36" s="18">
        <v>16</v>
      </c>
      <c r="H36" s="18">
        <v>64</v>
      </c>
      <c r="I36" s="21">
        <v>1668</v>
      </c>
      <c r="J36" s="18">
        <v>0</v>
      </c>
    </row>
    <row r="37" spans="1:10" ht="15.6">
      <c r="A37" s="18" t="s">
        <v>1691</v>
      </c>
      <c r="B37" s="18" t="s">
        <v>1692</v>
      </c>
      <c r="C37" s="19" t="s">
        <v>1689</v>
      </c>
      <c r="D37" s="20" t="s">
        <v>1690</v>
      </c>
      <c r="E37" s="20"/>
      <c r="F37" s="20"/>
      <c r="G37" s="18">
        <v>20</v>
      </c>
      <c r="H37" s="18">
        <v>64</v>
      </c>
      <c r="I37" s="21">
        <v>2085</v>
      </c>
      <c r="J37" s="18" t="s">
        <v>1691</v>
      </c>
    </row>
    <row r="38" spans="1:10" ht="15.6">
      <c r="A38" s="18" t="s">
        <v>1693</v>
      </c>
      <c r="B38" s="18" t="s">
        <v>1694</v>
      </c>
      <c r="C38" s="19" t="s">
        <v>1695</v>
      </c>
      <c r="D38" s="20" t="s">
        <v>1690</v>
      </c>
      <c r="E38" s="20"/>
      <c r="F38" s="20"/>
      <c r="G38" s="18">
        <v>12</v>
      </c>
      <c r="H38" s="18">
        <v>64</v>
      </c>
      <c r="I38" s="21">
        <v>1202</v>
      </c>
      <c r="J38" s="18" t="s">
        <v>1693</v>
      </c>
    </row>
    <row r="39" spans="1:10" ht="15.6">
      <c r="A39" s="18" t="s">
        <v>1696</v>
      </c>
      <c r="B39" s="18" t="s">
        <v>1697</v>
      </c>
      <c r="C39" s="19" t="s">
        <v>1695</v>
      </c>
      <c r="D39" s="20" t="s">
        <v>1690</v>
      </c>
      <c r="E39" s="20"/>
      <c r="F39" s="20"/>
      <c r="G39" s="18">
        <v>16</v>
      </c>
      <c r="H39" s="18">
        <v>64</v>
      </c>
      <c r="I39" s="21">
        <v>1601</v>
      </c>
      <c r="J39" s="18" t="s">
        <v>1696</v>
      </c>
    </row>
    <row r="40" spans="1:10" ht="15.6">
      <c r="A40" s="18" t="s">
        <v>1698</v>
      </c>
      <c r="B40" s="18" t="s">
        <v>1699</v>
      </c>
      <c r="C40" s="19" t="s">
        <v>1695</v>
      </c>
      <c r="D40" s="20" t="s">
        <v>1690</v>
      </c>
      <c r="E40" s="20"/>
      <c r="F40" s="20"/>
      <c r="G40" s="18">
        <v>20</v>
      </c>
      <c r="H40" s="18">
        <v>64</v>
      </c>
      <c r="I40" s="21">
        <v>2002</v>
      </c>
      <c r="J40" s="18" t="s">
        <v>1698</v>
      </c>
    </row>
    <row r="41" spans="1:10" ht="15.6">
      <c r="A41" s="18">
        <v>0</v>
      </c>
      <c r="B41" s="18" t="s">
        <v>1700</v>
      </c>
      <c r="C41" s="19" t="s">
        <v>1689</v>
      </c>
      <c r="D41" s="20" t="s">
        <v>1701</v>
      </c>
      <c r="E41" s="20"/>
      <c r="F41" s="20"/>
      <c r="G41" s="18">
        <v>16</v>
      </c>
      <c r="H41" s="18">
        <v>64</v>
      </c>
      <c r="I41" s="21">
        <v>1668</v>
      </c>
      <c r="J41" s="18">
        <v>0</v>
      </c>
    </row>
    <row r="42" spans="1:10" ht="15.6">
      <c r="A42" s="18" t="s">
        <v>1702</v>
      </c>
      <c r="B42" s="18" t="s">
        <v>1703</v>
      </c>
      <c r="C42" s="19" t="s">
        <v>1689</v>
      </c>
      <c r="D42" s="20" t="s">
        <v>1701</v>
      </c>
      <c r="E42" s="20"/>
      <c r="F42" s="20"/>
      <c r="G42" s="18">
        <v>20</v>
      </c>
      <c r="H42" s="18">
        <v>64</v>
      </c>
      <c r="I42" s="21">
        <v>2085</v>
      </c>
      <c r="J42" s="18" t="s">
        <v>1702</v>
      </c>
    </row>
    <row r="43" spans="1:10" ht="15.6">
      <c r="A43" s="18" t="s">
        <v>1704</v>
      </c>
      <c r="B43" s="18" t="s">
        <v>1705</v>
      </c>
      <c r="C43" s="19" t="s">
        <v>1695</v>
      </c>
      <c r="D43" s="20" t="s">
        <v>1701</v>
      </c>
      <c r="E43" s="20"/>
      <c r="F43" s="20"/>
      <c r="G43" s="18">
        <v>12</v>
      </c>
      <c r="H43" s="18">
        <v>64</v>
      </c>
      <c r="I43" s="21">
        <v>1202</v>
      </c>
      <c r="J43" s="18" t="s">
        <v>1704</v>
      </c>
    </row>
    <row r="44" spans="1:10" ht="15.6">
      <c r="A44" s="18" t="s">
        <v>1706</v>
      </c>
      <c r="B44" s="18" t="s">
        <v>1707</v>
      </c>
      <c r="C44" s="19" t="s">
        <v>1695</v>
      </c>
      <c r="D44" s="20" t="s">
        <v>1701</v>
      </c>
      <c r="E44" s="20"/>
      <c r="F44" s="20"/>
      <c r="G44" s="18">
        <v>16</v>
      </c>
      <c r="H44" s="18">
        <v>64</v>
      </c>
      <c r="I44" s="21">
        <v>1601</v>
      </c>
      <c r="J44" s="18" t="s">
        <v>1706</v>
      </c>
    </row>
    <row r="45" spans="1:10" ht="15.6">
      <c r="A45" s="18" t="s">
        <v>1708</v>
      </c>
      <c r="B45" s="18" t="s">
        <v>1709</v>
      </c>
      <c r="C45" s="19" t="s">
        <v>1695</v>
      </c>
      <c r="D45" s="20" t="s">
        <v>1701</v>
      </c>
      <c r="E45" s="20"/>
      <c r="F45" s="20"/>
      <c r="G45" s="18">
        <v>20</v>
      </c>
      <c r="H45" s="18">
        <v>64</v>
      </c>
      <c r="I45" s="21">
        <v>2002</v>
      </c>
      <c r="J45" s="18" t="s">
        <v>1708</v>
      </c>
    </row>
    <row r="46" spans="1:10" ht="15.6">
      <c r="A46" s="19">
        <v>0</v>
      </c>
      <c r="B46" s="19" t="s">
        <v>1710</v>
      </c>
      <c r="C46" s="19" t="s">
        <v>1689</v>
      </c>
      <c r="D46" s="19" t="s">
        <v>1711</v>
      </c>
      <c r="E46" s="19"/>
      <c r="F46" s="19"/>
      <c r="G46" s="19">
        <v>16</v>
      </c>
      <c r="H46" s="19">
        <v>64</v>
      </c>
      <c r="I46" s="22">
        <v>1668</v>
      </c>
      <c r="J46" s="19">
        <v>0</v>
      </c>
    </row>
    <row r="47" spans="1:10" ht="15.6">
      <c r="A47" s="19" t="s">
        <v>1712</v>
      </c>
      <c r="B47" s="19" t="s">
        <v>1713</v>
      </c>
      <c r="C47" s="19" t="s">
        <v>1689</v>
      </c>
      <c r="D47" s="19" t="s">
        <v>1711</v>
      </c>
      <c r="E47" s="19"/>
      <c r="F47" s="19"/>
      <c r="G47" s="19">
        <v>20</v>
      </c>
      <c r="H47" s="19">
        <v>64</v>
      </c>
      <c r="I47" s="22">
        <v>2085</v>
      </c>
      <c r="J47" s="19" t="s">
        <v>1712</v>
      </c>
    </row>
    <row r="48" spans="1:10" ht="15.6">
      <c r="A48" s="19" t="s">
        <v>1714</v>
      </c>
      <c r="B48" s="19" t="s">
        <v>1715</v>
      </c>
      <c r="C48" s="19" t="s">
        <v>1695</v>
      </c>
      <c r="D48" s="19" t="s">
        <v>1711</v>
      </c>
      <c r="E48" s="19"/>
      <c r="F48" s="19"/>
      <c r="G48" s="19">
        <v>12</v>
      </c>
      <c r="H48" s="19">
        <v>64</v>
      </c>
      <c r="I48" s="21">
        <v>1202</v>
      </c>
      <c r="J48" s="19" t="s">
        <v>1714</v>
      </c>
    </row>
    <row r="49" spans="1:10" ht="15.6">
      <c r="A49" s="19" t="s">
        <v>1716</v>
      </c>
      <c r="B49" s="19" t="s">
        <v>1717</v>
      </c>
      <c r="C49" s="19" t="s">
        <v>1695</v>
      </c>
      <c r="D49" s="19" t="s">
        <v>1711</v>
      </c>
      <c r="E49" s="19"/>
      <c r="F49" s="19"/>
      <c r="G49" s="19">
        <v>16</v>
      </c>
      <c r="H49" s="19">
        <v>64</v>
      </c>
      <c r="I49" s="21">
        <v>1601</v>
      </c>
      <c r="J49" s="19" t="s">
        <v>1716</v>
      </c>
    </row>
    <row r="50" spans="1:10" ht="15.6">
      <c r="A50" s="19" t="s">
        <v>1718</v>
      </c>
      <c r="B50" s="19" t="s">
        <v>1719</v>
      </c>
      <c r="C50" s="19" t="s">
        <v>1695</v>
      </c>
      <c r="D50" s="19" t="s">
        <v>1711</v>
      </c>
      <c r="E50" s="19"/>
      <c r="F50" s="19"/>
      <c r="G50" s="19">
        <v>20</v>
      </c>
      <c r="H50" s="19">
        <v>64</v>
      </c>
      <c r="I50" s="21">
        <v>2002</v>
      </c>
      <c r="J50" s="19" t="s">
        <v>1718</v>
      </c>
    </row>
    <row r="51" spans="1:10" ht="15.6">
      <c r="A51" s="19">
        <v>0</v>
      </c>
      <c r="B51" s="19" t="s">
        <v>1720</v>
      </c>
      <c r="C51" s="19" t="s">
        <v>1689</v>
      </c>
      <c r="D51" s="19" t="s">
        <v>1721</v>
      </c>
      <c r="E51" s="19"/>
      <c r="F51" s="19"/>
      <c r="G51" s="19">
        <v>16</v>
      </c>
      <c r="H51" s="19">
        <v>64</v>
      </c>
      <c r="I51" s="22">
        <v>1668</v>
      </c>
      <c r="J51" s="19">
        <v>0</v>
      </c>
    </row>
    <row r="52" spans="1:10" ht="15.6">
      <c r="A52" s="19" t="s">
        <v>1722</v>
      </c>
      <c r="B52" s="19" t="s">
        <v>1723</v>
      </c>
      <c r="C52" s="19" t="s">
        <v>1689</v>
      </c>
      <c r="D52" s="19" t="s">
        <v>1721</v>
      </c>
      <c r="E52" s="19"/>
      <c r="F52" s="19"/>
      <c r="G52" s="19">
        <v>20</v>
      </c>
      <c r="H52" s="19">
        <v>64</v>
      </c>
      <c r="I52" s="22">
        <v>2085</v>
      </c>
      <c r="J52" s="19" t="s">
        <v>1722</v>
      </c>
    </row>
    <row r="53" spans="1:10" ht="15.6">
      <c r="A53" s="19" t="s">
        <v>1724</v>
      </c>
      <c r="B53" s="19" t="s">
        <v>1725</v>
      </c>
      <c r="C53" s="19" t="s">
        <v>1695</v>
      </c>
      <c r="D53" s="19" t="s">
        <v>1721</v>
      </c>
      <c r="E53" s="19"/>
      <c r="F53" s="19"/>
      <c r="G53" s="19">
        <v>12</v>
      </c>
      <c r="H53" s="19">
        <v>64</v>
      </c>
      <c r="I53" s="21">
        <v>1202</v>
      </c>
      <c r="J53" s="19" t="s">
        <v>1724</v>
      </c>
    </row>
    <row r="54" spans="1:10" ht="15.6">
      <c r="A54" s="19" t="s">
        <v>1726</v>
      </c>
      <c r="B54" s="19" t="s">
        <v>1727</v>
      </c>
      <c r="C54" s="19" t="s">
        <v>1695</v>
      </c>
      <c r="D54" s="19" t="s">
        <v>1721</v>
      </c>
      <c r="E54" s="19"/>
      <c r="F54" s="19"/>
      <c r="G54" s="19">
        <v>16</v>
      </c>
      <c r="H54" s="19">
        <v>64</v>
      </c>
      <c r="I54" s="21">
        <v>1601</v>
      </c>
      <c r="J54" s="19" t="s">
        <v>1726</v>
      </c>
    </row>
    <row r="55" spans="1:10" ht="15.6">
      <c r="A55" s="19" t="s">
        <v>1728</v>
      </c>
      <c r="B55" s="19" t="s">
        <v>1729</v>
      </c>
      <c r="C55" s="19" t="s">
        <v>1695</v>
      </c>
      <c r="D55" s="19" t="s">
        <v>1721</v>
      </c>
      <c r="E55" s="19"/>
      <c r="F55" s="19"/>
      <c r="G55" s="19">
        <v>20</v>
      </c>
      <c r="H55" s="19">
        <v>64</v>
      </c>
      <c r="I55" s="21">
        <v>2002</v>
      </c>
      <c r="J55" s="19" t="s">
        <v>1728</v>
      </c>
    </row>
    <row r="56" spans="1:10" ht="15.6">
      <c r="A56" s="19">
        <v>0</v>
      </c>
      <c r="B56" s="19" t="s">
        <v>1730</v>
      </c>
      <c r="C56" s="19" t="s">
        <v>1689</v>
      </c>
      <c r="D56" s="19" t="s">
        <v>1731</v>
      </c>
      <c r="E56" s="19"/>
      <c r="F56" s="19"/>
      <c r="G56" s="19">
        <v>16</v>
      </c>
      <c r="H56" s="19">
        <v>64</v>
      </c>
      <c r="I56" s="22">
        <v>1668</v>
      </c>
      <c r="J56" s="19">
        <v>0</v>
      </c>
    </row>
    <row r="57" spans="1:10" ht="15.6">
      <c r="A57" s="19" t="s">
        <v>1732</v>
      </c>
      <c r="B57" s="19" t="s">
        <v>1733</v>
      </c>
      <c r="C57" s="19" t="s">
        <v>1689</v>
      </c>
      <c r="D57" s="19" t="s">
        <v>1731</v>
      </c>
      <c r="E57" s="19"/>
      <c r="F57" s="19"/>
      <c r="G57" s="19">
        <v>20</v>
      </c>
      <c r="H57" s="19">
        <v>64</v>
      </c>
      <c r="I57" s="22">
        <v>2085</v>
      </c>
      <c r="J57" s="19" t="s">
        <v>1732</v>
      </c>
    </row>
    <row r="58" spans="1:10" ht="15.6">
      <c r="A58" s="19" t="s">
        <v>1734</v>
      </c>
      <c r="B58" s="19" t="s">
        <v>1735</v>
      </c>
      <c r="C58" s="19" t="s">
        <v>1695</v>
      </c>
      <c r="D58" s="19" t="s">
        <v>1731</v>
      </c>
      <c r="E58" s="19"/>
      <c r="F58" s="19"/>
      <c r="G58" s="19">
        <v>12</v>
      </c>
      <c r="H58" s="19">
        <v>64</v>
      </c>
      <c r="I58" s="21">
        <v>1202</v>
      </c>
      <c r="J58" s="19" t="s">
        <v>1734</v>
      </c>
    </row>
    <row r="59" spans="1:10" ht="15.6">
      <c r="A59" s="19" t="s">
        <v>1736</v>
      </c>
      <c r="B59" s="19" t="s">
        <v>1737</v>
      </c>
      <c r="C59" s="19" t="s">
        <v>1695</v>
      </c>
      <c r="D59" s="19" t="s">
        <v>1731</v>
      </c>
      <c r="E59" s="19"/>
      <c r="F59" s="19"/>
      <c r="G59" s="19">
        <v>16</v>
      </c>
      <c r="H59" s="19">
        <v>64</v>
      </c>
      <c r="I59" s="21">
        <v>1601</v>
      </c>
      <c r="J59" s="19" t="s">
        <v>1736</v>
      </c>
    </row>
    <row r="60" spans="1:10" ht="15.6">
      <c r="A60" s="19" t="s">
        <v>1738</v>
      </c>
      <c r="B60" s="19" t="s">
        <v>1739</v>
      </c>
      <c r="C60" s="19" t="s">
        <v>1695</v>
      </c>
      <c r="D60" s="19" t="s">
        <v>1731</v>
      </c>
      <c r="E60" s="19"/>
      <c r="F60" s="19"/>
      <c r="G60" s="19">
        <v>20</v>
      </c>
      <c r="H60" s="19">
        <v>64</v>
      </c>
      <c r="I60" s="21">
        <v>2002</v>
      </c>
      <c r="J60" s="19" t="s">
        <v>1738</v>
      </c>
    </row>
    <row r="61" spans="1:10" ht="15.6">
      <c r="A61" s="19">
        <v>0</v>
      </c>
      <c r="B61" s="19" t="s">
        <v>1740</v>
      </c>
      <c r="C61" s="19" t="s">
        <v>1689</v>
      </c>
      <c r="D61" s="19" t="s">
        <v>1741</v>
      </c>
      <c r="E61" s="19"/>
      <c r="F61" s="19"/>
      <c r="G61" s="19">
        <v>16</v>
      </c>
      <c r="H61" s="19">
        <v>64</v>
      </c>
      <c r="I61" s="22">
        <v>1668</v>
      </c>
      <c r="J61" s="19">
        <v>0</v>
      </c>
    </row>
    <row r="62" spans="1:10" ht="15.6">
      <c r="A62" s="19" t="s">
        <v>1742</v>
      </c>
      <c r="B62" s="19" t="s">
        <v>1743</v>
      </c>
      <c r="C62" s="19" t="s">
        <v>1689</v>
      </c>
      <c r="D62" s="19" t="s">
        <v>1741</v>
      </c>
      <c r="E62" s="19"/>
      <c r="F62" s="19"/>
      <c r="G62" s="19">
        <v>20</v>
      </c>
      <c r="H62" s="19">
        <v>64</v>
      </c>
      <c r="I62" s="22">
        <v>2085</v>
      </c>
      <c r="J62" s="19" t="s">
        <v>1742</v>
      </c>
    </row>
    <row r="63" spans="1:10" ht="15.6">
      <c r="A63" s="19" t="s">
        <v>1744</v>
      </c>
      <c r="B63" s="19" t="s">
        <v>1745</v>
      </c>
      <c r="C63" s="19" t="s">
        <v>1695</v>
      </c>
      <c r="D63" s="19" t="s">
        <v>1741</v>
      </c>
      <c r="E63" s="19"/>
      <c r="F63" s="19"/>
      <c r="G63" s="19">
        <v>12</v>
      </c>
      <c r="H63" s="19">
        <v>64</v>
      </c>
      <c r="I63" s="21">
        <v>1202</v>
      </c>
      <c r="J63" s="19" t="s">
        <v>1744</v>
      </c>
    </row>
    <row r="64" spans="1:10" ht="15.6">
      <c r="A64" s="19" t="s">
        <v>1746</v>
      </c>
      <c r="B64" s="19" t="s">
        <v>1747</v>
      </c>
      <c r="C64" s="19" t="s">
        <v>1695</v>
      </c>
      <c r="D64" s="19" t="s">
        <v>1741</v>
      </c>
      <c r="E64" s="19"/>
      <c r="F64" s="19"/>
      <c r="G64" s="19">
        <v>16</v>
      </c>
      <c r="H64" s="19">
        <v>64</v>
      </c>
      <c r="I64" s="21">
        <v>1601</v>
      </c>
      <c r="J64" s="19" t="s">
        <v>1746</v>
      </c>
    </row>
    <row r="65" spans="1:10" ht="15.6">
      <c r="A65" s="19" t="s">
        <v>1748</v>
      </c>
      <c r="B65" s="19" t="s">
        <v>1749</v>
      </c>
      <c r="C65" s="19" t="s">
        <v>1695</v>
      </c>
      <c r="D65" s="19" t="s">
        <v>1741</v>
      </c>
      <c r="E65" s="19"/>
      <c r="F65" s="19"/>
      <c r="G65" s="19">
        <v>20</v>
      </c>
      <c r="H65" s="19">
        <v>64</v>
      </c>
      <c r="I65" s="21">
        <v>2002</v>
      </c>
      <c r="J65" s="19" t="s">
        <v>1748</v>
      </c>
    </row>
    <row r="66" spans="1:10" ht="31.15">
      <c r="A66" s="19">
        <v>0</v>
      </c>
      <c r="B66" s="19" t="s">
        <v>1750</v>
      </c>
      <c r="C66" s="19" t="s">
        <v>1689</v>
      </c>
      <c r="D66" s="19" t="s">
        <v>1751</v>
      </c>
      <c r="E66" s="19"/>
      <c r="F66" s="19"/>
      <c r="G66" s="19">
        <v>16</v>
      </c>
      <c r="H66" s="19">
        <v>64</v>
      </c>
      <c r="I66" s="22">
        <v>1668</v>
      </c>
      <c r="J66" s="19">
        <v>0</v>
      </c>
    </row>
    <row r="67" spans="1:10" ht="31.15">
      <c r="A67" s="19" t="s">
        <v>1752</v>
      </c>
      <c r="B67" s="19" t="s">
        <v>1753</v>
      </c>
      <c r="C67" s="19" t="s">
        <v>1689</v>
      </c>
      <c r="D67" s="19" t="s">
        <v>1751</v>
      </c>
      <c r="E67" s="19"/>
      <c r="F67" s="19"/>
      <c r="G67" s="19">
        <v>20</v>
      </c>
      <c r="H67" s="19">
        <v>64</v>
      </c>
      <c r="I67" s="22">
        <v>2085</v>
      </c>
      <c r="J67" s="19" t="s">
        <v>1752</v>
      </c>
    </row>
    <row r="68" spans="1:10" ht="31.15">
      <c r="A68" s="19" t="s">
        <v>1754</v>
      </c>
      <c r="B68" s="19" t="s">
        <v>1755</v>
      </c>
      <c r="C68" s="19" t="s">
        <v>1695</v>
      </c>
      <c r="D68" s="19" t="s">
        <v>1751</v>
      </c>
      <c r="E68" s="19"/>
      <c r="F68" s="19"/>
      <c r="G68" s="19">
        <v>12</v>
      </c>
      <c r="H68" s="19">
        <v>64</v>
      </c>
      <c r="I68" s="21">
        <v>1202</v>
      </c>
      <c r="J68" s="19" t="s">
        <v>1754</v>
      </c>
    </row>
    <row r="69" spans="1:10" ht="31.15">
      <c r="A69" s="19" t="s">
        <v>1756</v>
      </c>
      <c r="B69" s="19" t="s">
        <v>1757</v>
      </c>
      <c r="C69" s="19" t="s">
        <v>1695</v>
      </c>
      <c r="D69" s="19" t="s">
        <v>1751</v>
      </c>
      <c r="E69" s="19"/>
      <c r="F69" s="19"/>
      <c r="G69" s="19">
        <v>16</v>
      </c>
      <c r="H69" s="19">
        <v>64</v>
      </c>
      <c r="I69" s="21">
        <v>1601</v>
      </c>
      <c r="J69" s="19" t="s">
        <v>1756</v>
      </c>
    </row>
    <row r="70" spans="1:10" ht="31.15">
      <c r="A70" s="19" t="s">
        <v>1758</v>
      </c>
      <c r="B70" s="19" t="s">
        <v>1759</v>
      </c>
      <c r="C70" s="19" t="s">
        <v>1695</v>
      </c>
      <c r="D70" s="19" t="s">
        <v>1751</v>
      </c>
      <c r="E70" s="19"/>
      <c r="F70" s="19"/>
      <c r="G70" s="19">
        <v>20</v>
      </c>
      <c r="H70" s="19">
        <v>64</v>
      </c>
      <c r="I70" s="21">
        <v>2002</v>
      </c>
      <c r="J70" s="19" t="s">
        <v>1758</v>
      </c>
    </row>
    <row r="71" spans="1:10">
      <c r="A71" s="11"/>
      <c r="B71"/>
      <c r="C71"/>
      <c r="D71"/>
      <c r="E71"/>
      <c r="F71"/>
      <c r="G71"/>
      <c r="H71"/>
      <c r="I71"/>
      <c r="J71" s="11"/>
    </row>
    <row r="72" spans="1:10" ht="15.6">
      <c r="A72" s="20" t="s">
        <v>1760</v>
      </c>
      <c r="B72" s="20" t="s">
        <v>1761</v>
      </c>
      <c r="C72" s="20" t="s">
        <v>1762</v>
      </c>
      <c r="D72" s="20" t="s">
        <v>1690</v>
      </c>
      <c r="E72" s="20"/>
      <c r="F72" s="20"/>
      <c r="G72" s="18">
        <v>12</v>
      </c>
      <c r="H72" s="18">
        <v>36</v>
      </c>
      <c r="I72" s="21">
        <v>660</v>
      </c>
      <c r="J72" s="20" t="s">
        <v>1760</v>
      </c>
    </row>
    <row r="73" spans="1:10" ht="15.6">
      <c r="A73" s="20" t="s">
        <v>1763</v>
      </c>
      <c r="B73" s="20" t="s">
        <v>1764</v>
      </c>
      <c r="C73" s="20" t="s">
        <v>1762</v>
      </c>
      <c r="D73" s="20" t="s">
        <v>1701</v>
      </c>
      <c r="E73" s="20"/>
      <c r="F73" s="20"/>
      <c r="G73" s="18">
        <v>12</v>
      </c>
      <c r="H73" s="18">
        <v>36</v>
      </c>
      <c r="I73" s="21">
        <v>660</v>
      </c>
      <c r="J73" s="20" t="s">
        <v>1763</v>
      </c>
    </row>
    <row r="74" spans="1:10" ht="15.6">
      <c r="A74" s="20" t="s">
        <v>1765</v>
      </c>
      <c r="B74" s="20" t="s">
        <v>1766</v>
      </c>
      <c r="C74" s="20" t="s">
        <v>1762</v>
      </c>
      <c r="D74" s="19" t="s">
        <v>1711</v>
      </c>
      <c r="E74" s="19"/>
      <c r="F74" s="19"/>
      <c r="G74" s="20">
        <v>12</v>
      </c>
      <c r="H74" s="20">
        <v>36</v>
      </c>
      <c r="I74" s="20">
        <v>660</v>
      </c>
      <c r="J74" s="20" t="s">
        <v>1765</v>
      </c>
    </row>
    <row r="75" spans="1:10" ht="15.6">
      <c r="A75" s="20" t="s">
        <v>1767</v>
      </c>
      <c r="B75" s="20" t="s">
        <v>1768</v>
      </c>
      <c r="C75" s="20" t="s">
        <v>1762</v>
      </c>
      <c r="D75" s="19" t="s">
        <v>1721</v>
      </c>
      <c r="E75" s="19"/>
      <c r="F75" s="19"/>
      <c r="G75" s="20">
        <v>12</v>
      </c>
      <c r="H75" s="20">
        <v>36</v>
      </c>
      <c r="I75" s="20">
        <v>660</v>
      </c>
      <c r="J75" s="20" t="s">
        <v>1767</v>
      </c>
    </row>
    <row r="76" spans="1:10" ht="15.6">
      <c r="A76" s="20" t="s">
        <v>1769</v>
      </c>
      <c r="B76" s="20" t="s">
        <v>1770</v>
      </c>
      <c r="C76" s="20" t="s">
        <v>1762</v>
      </c>
      <c r="D76" s="19" t="s">
        <v>1731</v>
      </c>
      <c r="E76" s="19"/>
      <c r="F76" s="19"/>
      <c r="G76" s="20">
        <v>12</v>
      </c>
      <c r="H76" s="20">
        <v>36</v>
      </c>
      <c r="I76" s="20">
        <v>660</v>
      </c>
      <c r="J76" s="20" t="s">
        <v>1769</v>
      </c>
    </row>
    <row r="77" spans="1:10" ht="15.6">
      <c r="A77" s="20" t="s">
        <v>1771</v>
      </c>
      <c r="B77" s="20" t="s">
        <v>1772</v>
      </c>
      <c r="C77" s="20" t="s">
        <v>1762</v>
      </c>
      <c r="D77" s="19" t="s">
        <v>1741</v>
      </c>
      <c r="E77" s="19"/>
      <c r="F77" s="19"/>
      <c r="G77" s="20">
        <v>12</v>
      </c>
      <c r="H77" s="20">
        <v>36</v>
      </c>
      <c r="I77" s="20">
        <v>660</v>
      </c>
      <c r="J77" s="20" t="s">
        <v>1771</v>
      </c>
    </row>
    <row r="78" spans="1:10" ht="31.15">
      <c r="A78" s="20" t="s">
        <v>1773</v>
      </c>
      <c r="B78" s="20" t="s">
        <v>1774</v>
      </c>
      <c r="C78" s="20" t="s">
        <v>1762</v>
      </c>
      <c r="D78" s="19" t="s">
        <v>1751</v>
      </c>
      <c r="E78" s="19"/>
      <c r="F78" s="19"/>
      <c r="G78" s="20">
        <v>12</v>
      </c>
      <c r="H78" s="20">
        <v>36</v>
      </c>
      <c r="I78" s="20">
        <v>660</v>
      </c>
      <c r="J78" s="20" t="s">
        <v>1773</v>
      </c>
    </row>
    <row r="79" spans="1:10" ht="15">
      <c r="A79" s="24"/>
      <c r="B79"/>
      <c r="C79"/>
      <c r="D79"/>
      <c r="E79"/>
      <c r="F79"/>
      <c r="G79"/>
      <c r="H79"/>
      <c r="I79"/>
      <c r="J79" s="24"/>
    </row>
    <row r="80" spans="1:10" ht="36">
      <c r="A80" s="25"/>
      <c r="B80" s="25" t="s">
        <v>127</v>
      </c>
      <c r="C80" s="25" t="s">
        <v>307</v>
      </c>
      <c r="D80" s="25" t="s">
        <v>128</v>
      </c>
      <c r="E80" s="25"/>
      <c r="F80" s="25"/>
      <c r="G80" s="25" t="s">
        <v>129</v>
      </c>
      <c r="H80" s="25" t="s">
        <v>130</v>
      </c>
      <c r="I80" s="25" t="s">
        <v>131</v>
      </c>
      <c r="J80" s="25"/>
    </row>
    <row r="81" spans="1:10">
      <c r="B81"/>
      <c r="C81"/>
      <c r="D81"/>
      <c r="E81"/>
      <c r="F81"/>
      <c r="G81"/>
      <c r="H81"/>
      <c r="I81"/>
    </row>
    <row r="82" spans="1:10" ht="15.6">
      <c r="A82" s="26" t="s">
        <v>1775</v>
      </c>
      <c r="B82" s="26" t="s">
        <v>242</v>
      </c>
      <c r="C82" s="26" t="s">
        <v>1776</v>
      </c>
      <c r="D82" s="26" t="s">
        <v>71</v>
      </c>
      <c r="E82" t="s">
        <v>1667</v>
      </c>
      <c r="F82" s="53" t="str">
        <f t="shared" ref="F82:F96" si="5">D82&amp;E82</f>
        <v>CASTLEGATE16' SOLID</v>
      </c>
      <c r="G82" s="26">
        <v>16</v>
      </c>
      <c r="H82" s="26">
        <v>64</v>
      </c>
      <c r="I82" s="27">
        <v>1668</v>
      </c>
      <c r="J82" s="16" t="str">
        <f t="shared" ref="J82:J100" si="6">A82</f>
        <v>AD16LCSCG</v>
      </c>
    </row>
    <row r="83" spans="1:10" ht="15.6">
      <c r="A83" s="26" t="s">
        <v>1777</v>
      </c>
      <c r="B83" s="26" t="s">
        <v>244</v>
      </c>
      <c r="C83" s="26" t="s">
        <v>1776</v>
      </c>
      <c r="D83" s="26" t="s">
        <v>71</v>
      </c>
      <c r="E83" t="s">
        <v>1649</v>
      </c>
      <c r="F83" s="53" t="str">
        <f t="shared" si="5"/>
        <v>CASTLEGATE20' SOLID</v>
      </c>
      <c r="G83" s="26">
        <v>20</v>
      </c>
      <c r="H83" s="26">
        <v>64</v>
      </c>
      <c r="I83" s="27">
        <v>2085</v>
      </c>
      <c r="J83" s="16" t="str">
        <f t="shared" si="6"/>
        <v>AD20LCSCG</v>
      </c>
    </row>
    <row r="84" spans="1:10" ht="15.6">
      <c r="A84" s="26" t="s">
        <v>1778</v>
      </c>
      <c r="B84" s="26" t="s">
        <v>246</v>
      </c>
      <c r="C84" s="26" t="s">
        <v>1779</v>
      </c>
      <c r="D84" s="26" t="s">
        <v>71</v>
      </c>
      <c r="E84" t="s">
        <v>1646</v>
      </c>
      <c r="F84" s="53" t="str">
        <f t="shared" si="5"/>
        <v>CASTLEGATE12' GROOVED</v>
      </c>
      <c r="G84" s="26">
        <v>12</v>
      </c>
      <c r="H84" s="26">
        <v>64</v>
      </c>
      <c r="I84" s="27">
        <v>1202</v>
      </c>
      <c r="J84" s="16" t="str">
        <f t="shared" si="6"/>
        <v>AD12LCGCG</v>
      </c>
    </row>
    <row r="85" spans="1:10" ht="15.6">
      <c r="A85" s="26" t="s">
        <v>1780</v>
      </c>
      <c r="B85" s="26" t="s">
        <v>248</v>
      </c>
      <c r="C85" s="26" t="s">
        <v>1779</v>
      </c>
      <c r="D85" s="26" t="s">
        <v>71</v>
      </c>
      <c r="E85" t="s">
        <v>1647</v>
      </c>
      <c r="F85" s="53" t="str">
        <f t="shared" si="5"/>
        <v>CASTLEGATE16' GROOVED</v>
      </c>
      <c r="G85" s="26">
        <v>16</v>
      </c>
      <c r="H85" s="26">
        <v>64</v>
      </c>
      <c r="I85" s="27">
        <v>1601</v>
      </c>
      <c r="J85" s="16" t="str">
        <f t="shared" si="6"/>
        <v>AD16LCGCG</v>
      </c>
    </row>
    <row r="86" spans="1:10" ht="15.6">
      <c r="A86" s="26" t="s">
        <v>1781</v>
      </c>
      <c r="B86" s="26" t="s">
        <v>250</v>
      </c>
      <c r="C86" s="26" t="s">
        <v>1779</v>
      </c>
      <c r="D86" s="26" t="s">
        <v>71</v>
      </c>
      <c r="E86" t="s">
        <v>1663</v>
      </c>
      <c r="F86" s="53" t="str">
        <f t="shared" si="5"/>
        <v>CASTLEGATE20'GROOVED</v>
      </c>
      <c r="G86" s="26">
        <v>20</v>
      </c>
      <c r="H86" s="26">
        <v>64</v>
      </c>
      <c r="I86" s="27">
        <v>2002</v>
      </c>
      <c r="J86" s="16" t="str">
        <f t="shared" si="6"/>
        <v>AD20LCGCG</v>
      </c>
    </row>
    <row r="87" spans="1:10" ht="15.6">
      <c r="A87" s="26" t="s">
        <v>1782</v>
      </c>
      <c r="B87" s="26" t="s">
        <v>255</v>
      </c>
      <c r="C87" s="26" t="s">
        <v>1776</v>
      </c>
      <c r="D87" s="26" t="s">
        <v>72</v>
      </c>
      <c r="E87" t="s">
        <v>1667</v>
      </c>
      <c r="F87" s="53" t="str">
        <f t="shared" si="5"/>
        <v>AMERICAN WALNUT16' SOLID</v>
      </c>
      <c r="G87" s="26">
        <v>16</v>
      </c>
      <c r="H87" s="26">
        <v>64</v>
      </c>
      <c r="I87" s="27">
        <v>1668</v>
      </c>
      <c r="J87" s="16" t="str">
        <f t="shared" si="6"/>
        <v>AD16LCSAW</v>
      </c>
    </row>
    <row r="88" spans="1:10" ht="15.6">
      <c r="A88" s="26" t="s">
        <v>1783</v>
      </c>
      <c r="B88" s="26" t="s">
        <v>257</v>
      </c>
      <c r="C88" s="26" t="s">
        <v>1776</v>
      </c>
      <c r="D88" s="26" t="s">
        <v>72</v>
      </c>
      <c r="E88" t="s">
        <v>1649</v>
      </c>
      <c r="F88" s="53" t="str">
        <f t="shared" si="5"/>
        <v>AMERICAN WALNUT20' SOLID</v>
      </c>
      <c r="G88" s="26">
        <v>20</v>
      </c>
      <c r="H88" s="26">
        <v>64</v>
      </c>
      <c r="I88" s="27">
        <v>2085</v>
      </c>
      <c r="J88" s="16" t="str">
        <f t="shared" si="6"/>
        <v>AD20LCSAW</v>
      </c>
    </row>
    <row r="89" spans="1:10" ht="15.6">
      <c r="A89" s="26" t="s">
        <v>1784</v>
      </c>
      <c r="B89" s="26" t="s">
        <v>259</v>
      </c>
      <c r="C89" s="26" t="s">
        <v>1779</v>
      </c>
      <c r="D89" s="26" t="s">
        <v>72</v>
      </c>
      <c r="E89" t="s">
        <v>1646</v>
      </c>
      <c r="F89" s="53" t="str">
        <f t="shared" si="5"/>
        <v>AMERICAN WALNUT12' GROOVED</v>
      </c>
      <c r="G89" s="26">
        <v>12</v>
      </c>
      <c r="H89" s="26">
        <v>64</v>
      </c>
      <c r="I89" s="27">
        <v>1202</v>
      </c>
      <c r="J89" s="16" t="str">
        <f t="shared" si="6"/>
        <v>AD12LCGAW</v>
      </c>
    </row>
    <row r="90" spans="1:10" ht="15.6">
      <c r="A90" s="26" t="s">
        <v>1785</v>
      </c>
      <c r="B90" s="26" t="s">
        <v>261</v>
      </c>
      <c r="C90" s="26" t="s">
        <v>1779</v>
      </c>
      <c r="D90" s="26" t="s">
        <v>72</v>
      </c>
      <c r="E90" t="s">
        <v>1647</v>
      </c>
      <c r="F90" s="53" t="str">
        <f t="shared" si="5"/>
        <v>AMERICAN WALNUT16' GROOVED</v>
      </c>
      <c r="G90" s="26">
        <v>16</v>
      </c>
      <c r="H90" s="26">
        <v>64</v>
      </c>
      <c r="I90" s="27">
        <v>1601</v>
      </c>
      <c r="J90" s="16" t="str">
        <f t="shared" si="6"/>
        <v>AD16LCGAW</v>
      </c>
    </row>
    <row r="91" spans="1:10" ht="15.6">
      <c r="A91" s="26" t="s">
        <v>1786</v>
      </c>
      <c r="B91" s="26" t="s">
        <v>263</v>
      </c>
      <c r="C91" s="26" t="s">
        <v>1779</v>
      </c>
      <c r="D91" s="26" t="s">
        <v>72</v>
      </c>
      <c r="E91" t="s">
        <v>1663</v>
      </c>
      <c r="F91" s="53" t="str">
        <f t="shared" si="5"/>
        <v>AMERICAN WALNUT20'GROOVED</v>
      </c>
      <c r="G91" s="26">
        <v>20</v>
      </c>
      <c r="H91" s="26">
        <v>64</v>
      </c>
      <c r="I91" s="27">
        <v>2002</v>
      </c>
      <c r="J91" s="16" t="str">
        <f t="shared" si="6"/>
        <v>AD20LCGAW</v>
      </c>
    </row>
    <row r="92" spans="1:10" ht="15.6">
      <c r="A92" s="26" t="s">
        <v>1787</v>
      </c>
      <c r="B92" s="26" t="s">
        <v>268</v>
      </c>
      <c r="C92" s="26" t="s">
        <v>1776</v>
      </c>
      <c r="D92" s="26" t="s">
        <v>73</v>
      </c>
      <c r="E92" t="s">
        <v>1667</v>
      </c>
      <c r="F92" s="53" t="str">
        <f t="shared" si="5"/>
        <v>FRENCH WHITE OAK16' SOLID</v>
      </c>
      <c r="G92" s="26">
        <v>16</v>
      </c>
      <c r="H92" s="26">
        <v>64</v>
      </c>
      <c r="I92" s="27">
        <v>1668</v>
      </c>
      <c r="J92" s="16" t="str">
        <f t="shared" si="6"/>
        <v>AD16LCSFWO</v>
      </c>
    </row>
    <row r="93" spans="1:10" ht="15.6">
      <c r="A93" s="26" t="s">
        <v>1788</v>
      </c>
      <c r="B93" s="26" t="s">
        <v>270</v>
      </c>
      <c r="C93" s="26" t="s">
        <v>1776</v>
      </c>
      <c r="D93" s="26" t="s">
        <v>73</v>
      </c>
      <c r="E93" t="s">
        <v>1649</v>
      </c>
      <c r="F93" s="53" t="str">
        <f t="shared" si="5"/>
        <v>FRENCH WHITE OAK20' SOLID</v>
      </c>
      <c r="G93" s="26">
        <v>20</v>
      </c>
      <c r="H93" s="26">
        <v>64</v>
      </c>
      <c r="I93" s="27">
        <v>2085</v>
      </c>
      <c r="J93" s="16" t="str">
        <f t="shared" si="6"/>
        <v>AD20LCSFWO</v>
      </c>
    </row>
    <row r="94" spans="1:10" ht="15.6">
      <c r="A94" s="26" t="s">
        <v>1789</v>
      </c>
      <c r="B94" s="26" t="s">
        <v>272</v>
      </c>
      <c r="C94" s="26" t="s">
        <v>1779</v>
      </c>
      <c r="D94" s="26" t="s">
        <v>73</v>
      </c>
      <c r="E94" t="s">
        <v>1646</v>
      </c>
      <c r="F94" s="53" t="str">
        <f t="shared" si="5"/>
        <v>FRENCH WHITE OAK12' GROOVED</v>
      </c>
      <c r="G94" s="26">
        <v>12</v>
      </c>
      <c r="H94" s="26">
        <v>64</v>
      </c>
      <c r="I94" s="27">
        <v>1202</v>
      </c>
      <c r="J94" s="16" t="str">
        <f t="shared" si="6"/>
        <v>AD12LCGFWO</v>
      </c>
    </row>
    <row r="95" spans="1:10" ht="15.6">
      <c r="A95" s="26" t="s">
        <v>1790</v>
      </c>
      <c r="B95" s="26" t="s">
        <v>274</v>
      </c>
      <c r="C95" s="26" t="s">
        <v>1779</v>
      </c>
      <c r="D95" s="26" t="s">
        <v>73</v>
      </c>
      <c r="E95" t="s">
        <v>1647</v>
      </c>
      <c r="F95" s="53" t="str">
        <f t="shared" si="5"/>
        <v>FRENCH WHITE OAK16' GROOVED</v>
      </c>
      <c r="G95" s="26">
        <v>16</v>
      </c>
      <c r="H95" s="26">
        <v>64</v>
      </c>
      <c r="I95" s="27">
        <v>1601</v>
      </c>
      <c r="J95" s="16" t="str">
        <f t="shared" si="6"/>
        <v>AD16LCGFWO</v>
      </c>
    </row>
    <row r="96" spans="1:10" ht="15.6">
      <c r="A96" s="26" t="s">
        <v>1791</v>
      </c>
      <c r="B96" s="26" t="s">
        <v>276</v>
      </c>
      <c r="C96" s="26" t="s">
        <v>1779</v>
      </c>
      <c r="D96" s="26" t="s">
        <v>73</v>
      </c>
      <c r="E96" t="s">
        <v>1663</v>
      </c>
      <c r="F96" s="53" t="str">
        <f t="shared" si="5"/>
        <v>FRENCH WHITE OAK20'GROOVED</v>
      </c>
      <c r="G96" s="26">
        <v>20</v>
      </c>
      <c r="H96" s="26">
        <v>64</v>
      </c>
      <c r="I96" s="27">
        <v>2002</v>
      </c>
      <c r="J96" s="16" t="str">
        <f t="shared" si="6"/>
        <v>AD20LCGFWO</v>
      </c>
    </row>
    <row r="97" spans="1:10" ht="15.6">
      <c r="B97"/>
      <c r="C97"/>
      <c r="D97"/>
      <c r="E97"/>
      <c r="F97"/>
      <c r="G97"/>
      <c r="H97"/>
      <c r="I97"/>
      <c r="J97" s="16">
        <f t="shared" si="6"/>
        <v>0</v>
      </c>
    </row>
    <row r="98" spans="1:10" ht="15.6">
      <c r="A98" s="26" t="s">
        <v>1792</v>
      </c>
      <c r="B98" s="26" t="s">
        <v>291</v>
      </c>
      <c r="C98" s="26" t="s">
        <v>1793</v>
      </c>
      <c r="D98" s="26" t="s">
        <v>71</v>
      </c>
      <c r="E98" t="s">
        <v>1685</v>
      </c>
      <c r="F98" s="53" t="str">
        <f t="shared" ref="F98:F100" si="7">D98&amp;E98</f>
        <v>CASTLEGATE12' RIMJOIST</v>
      </c>
      <c r="G98" s="26">
        <v>12</v>
      </c>
      <c r="H98" s="26">
        <v>36</v>
      </c>
      <c r="I98" s="27">
        <v>660</v>
      </c>
      <c r="J98" s="16" t="str">
        <f t="shared" si="6"/>
        <v>AD12RJCG</v>
      </c>
    </row>
    <row r="99" spans="1:10" ht="15.6">
      <c r="A99" s="26" t="s">
        <v>1794</v>
      </c>
      <c r="B99" s="26" t="s">
        <v>293</v>
      </c>
      <c r="C99" s="26" t="s">
        <v>1793</v>
      </c>
      <c r="D99" s="26" t="s">
        <v>72</v>
      </c>
      <c r="E99" t="s">
        <v>1685</v>
      </c>
      <c r="F99" s="53" t="str">
        <f t="shared" si="7"/>
        <v>AMERICAN WALNUT12' RIMJOIST</v>
      </c>
      <c r="G99" s="26">
        <v>12</v>
      </c>
      <c r="H99" s="26">
        <v>36</v>
      </c>
      <c r="I99" s="27">
        <v>660</v>
      </c>
      <c r="J99" s="16" t="str">
        <f t="shared" si="6"/>
        <v>AD12RJAW</v>
      </c>
    </row>
    <row r="100" spans="1:10" ht="15.6">
      <c r="A100" s="26" t="s">
        <v>1795</v>
      </c>
      <c r="B100" s="26" t="s">
        <v>295</v>
      </c>
      <c r="C100" s="26" t="s">
        <v>1793</v>
      </c>
      <c r="D100" s="26" t="s">
        <v>73</v>
      </c>
      <c r="E100" t="s">
        <v>1685</v>
      </c>
      <c r="F100" s="53" t="str">
        <f t="shared" si="7"/>
        <v>FRENCH WHITE OAK12' RIMJOIST</v>
      </c>
      <c r="G100" s="26">
        <v>12</v>
      </c>
      <c r="H100" s="26">
        <v>36</v>
      </c>
      <c r="I100" s="27">
        <v>660</v>
      </c>
      <c r="J100" s="16" t="str">
        <f t="shared" si="6"/>
        <v>AD12RJFWO</v>
      </c>
    </row>
    <row r="101" spans="1:10">
      <c r="B101"/>
      <c r="C101"/>
      <c r="D101"/>
      <c r="E101"/>
      <c r="F101"/>
      <c r="G101"/>
      <c r="H101"/>
      <c r="I101"/>
    </row>
    <row r="102" spans="1:10" ht="36">
      <c r="A102" s="10"/>
      <c r="B102" s="10" t="s">
        <v>127</v>
      </c>
      <c r="C102" s="10" t="s">
        <v>307</v>
      </c>
      <c r="D102" s="10" t="s">
        <v>128</v>
      </c>
      <c r="E102" s="10"/>
      <c r="F102" s="10"/>
      <c r="G102" s="10" t="s">
        <v>129</v>
      </c>
      <c r="H102" s="10" t="s">
        <v>130</v>
      </c>
      <c r="I102" s="10" t="s">
        <v>131</v>
      </c>
      <c r="J102" s="10"/>
    </row>
    <row r="103" spans="1:10">
      <c r="B103"/>
      <c r="C103"/>
      <c r="D103"/>
      <c r="E103"/>
      <c r="F103"/>
      <c r="G103"/>
      <c r="H103"/>
      <c r="I103"/>
    </row>
    <row r="104" spans="1:10" ht="15.6">
      <c r="A104" s="16" t="s">
        <v>1796</v>
      </c>
      <c r="B104" s="16" t="s">
        <v>314</v>
      </c>
      <c r="C104" s="16" t="s">
        <v>1797</v>
      </c>
      <c r="D104" s="16" t="s">
        <v>79</v>
      </c>
      <c r="E104" t="s">
        <v>1667</v>
      </c>
      <c r="F104" s="53" t="str">
        <f t="shared" ref="F104:F167" si="8">D104&amp;E104</f>
        <v>MAHOGANY16' SOLID</v>
      </c>
      <c r="G104" s="16">
        <v>16</v>
      </c>
      <c r="H104" s="16">
        <v>64</v>
      </c>
      <c r="I104" s="1">
        <v>1668</v>
      </c>
      <c r="J104" s="16" t="str">
        <f t="shared" ref="J104:J167" si="9">A104</f>
        <v>AD16VCMH</v>
      </c>
    </row>
    <row r="105" spans="1:10" ht="15.6">
      <c r="A105" s="16" t="s">
        <v>1798</v>
      </c>
      <c r="B105" s="16" t="s">
        <v>317</v>
      </c>
      <c r="C105" s="16" t="s">
        <v>1797</v>
      </c>
      <c r="D105" s="16" t="s">
        <v>79</v>
      </c>
      <c r="E105" t="s">
        <v>1649</v>
      </c>
      <c r="F105" s="53" t="str">
        <f t="shared" si="8"/>
        <v>MAHOGANY20' SOLID</v>
      </c>
      <c r="G105" s="16">
        <v>20</v>
      </c>
      <c r="H105" s="16">
        <v>64</v>
      </c>
      <c r="I105" s="1">
        <v>2085</v>
      </c>
      <c r="J105" s="16" t="str">
        <f t="shared" si="9"/>
        <v>AD20VCMH</v>
      </c>
    </row>
    <row r="106" spans="1:10" ht="15.6">
      <c r="A106" s="16" t="s">
        <v>1799</v>
      </c>
      <c r="B106" s="16" t="s">
        <v>319</v>
      </c>
      <c r="C106" s="16" t="s">
        <v>1800</v>
      </c>
      <c r="D106" s="16" t="s">
        <v>79</v>
      </c>
      <c r="E106" t="s">
        <v>1646</v>
      </c>
      <c r="F106" s="53" t="str">
        <f t="shared" si="8"/>
        <v>MAHOGANY12' GROOVED</v>
      </c>
      <c r="G106" s="16">
        <v>12</v>
      </c>
      <c r="H106" s="16">
        <v>64</v>
      </c>
      <c r="I106" s="1">
        <v>1202</v>
      </c>
      <c r="J106" s="16" t="str">
        <f t="shared" si="9"/>
        <v>AD12VCGMH</v>
      </c>
    </row>
    <row r="107" spans="1:10" ht="15.6">
      <c r="A107" s="16" t="s">
        <v>1801</v>
      </c>
      <c r="B107" s="16" t="s">
        <v>321</v>
      </c>
      <c r="C107" s="16" t="s">
        <v>1800</v>
      </c>
      <c r="D107" s="16" t="s">
        <v>79</v>
      </c>
      <c r="E107" t="s">
        <v>1647</v>
      </c>
      <c r="F107" s="53" t="str">
        <f t="shared" si="8"/>
        <v>MAHOGANY16' GROOVED</v>
      </c>
      <c r="G107" s="16">
        <v>16</v>
      </c>
      <c r="H107" s="16">
        <v>64</v>
      </c>
      <c r="I107" s="1">
        <v>1601</v>
      </c>
      <c r="J107" s="16" t="str">
        <f t="shared" si="9"/>
        <v>AD16VCGMH</v>
      </c>
    </row>
    <row r="108" spans="1:10" ht="15.6">
      <c r="A108" s="16" t="s">
        <v>1802</v>
      </c>
      <c r="B108" s="16" t="s">
        <v>323</v>
      </c>
      <c r="C108" s="16" t="s">
        <v>1800</v>
      </c>
      <c r="D108" s="16" t="s">
        <v>79</v>
      </c>
      <c r="E108" t="s">
        <v>1663</v>
      </c>
      <c r="F108" s="53" t="str">
        <f t="shared" si="8"/>
        <v>MAHOGANY20'GROOVED</v>
      </c>
      <c r="G108" s="16">
        <v>20</v>
      </c>
      <c r="H108" s="16">
        <v>64</v>
      </c>
      <c r="I108" s="1">
        <v>2002</v>
      </c>
      <c r="J108" s="16" t="str">
        <f t="shared" si="9"/>
        <v>AD20VCGMH</v>
      </c>
    </row>
    <row r="109" spans="1:10" ht="15.6">
      <c r="A109" s="16" t="s">
        <v>1803</v>
      </c>
      <c r="B109" s="16" t="s">
        <v>328</v>
      </c>
      <c r="C109" s="16" t="s">
        <v>1797</v>
      </c>
      <c r="D109" s="16" t="s">
        <v>326</v>
      </c>
      <c r="E109" s="16"/>
      <c r="F109" s="53" t="str">
        <f t="shared" si="8"/>
        <v xml:space="preserve">Cypress </v>
      </c>
      <c r="G109" s="16">
        <v>16</v>
      </c>
      <c r="H109" s="16">
        <v>64</v>
      </c>
      <c r="I109" s="1">
        <v>1668</v>
      </c>
      <c r="J109" s="16" t="str">
        <f t="shared" si="9"/>
        <v>AD16VCCY</v>
      </c>
    </row>
    <row r="110" spans="1:10" ht="15.6">
      <c r="A110" s="16" t="s">
        <v>1804</v>
      </c>
      <c r="B110" s="16" t="s">
        <v>330</v>
      </c>
      <c r="C110" s="16" t="s">
        <v>1797</v>
      </c>
      <c r="D110" s="16" t="s">
        <v>326</v>
      </c>
      <c r="E110" s="16"/>
      <c r="F110" s="53" t="str">
        <f t="shared" si="8"/>
        <v xml:space="preserve">Cypress </v>
      </c>
      <c r="G110" s="16">
        <v>20</v>
      </c>
      <c r="H110" s="16">
        <v>64</v>
      </c>
      <c r="I110" s="1">
        <v>2085</v>
      </c>
      <c r="J110" s="16" t="str">
        <f t="shared" si="9"/>
        <v>AD20VCCY</v>
      </c>
    </row>
    <row r="111" spans="1:10" ht="15.6">
      <c r="A111" s="16" t="s">
        <v>1805</v>
      </c>
      <c r="B111" s="16" t="s">
        <v>332</v>
      </c>
      <c r="C111" s="16" t="s">
        <v>1800</v>
      </c>
      <c r="D111" s="16" t="s">
        <v>326</v>
      </c>
      <c r="E111" s="16"/>
      <c r="F111" s="53" t="str">
        <f t="shared" si="8"/>
        <v xml:space="preserve">Cypress </v>
      </c>
      <c r="G111" s="16">
        <v>12</v>
      </c>
      <c r="H111" s="16">
        <v>64</v>
      </c>
      <c r="I111" s="1">
        <v>1202</v>
      </c>
      <c r="J111" s="16" t="str">
        <f t="shared" si="9"/>
        <v>AD12VCGCY</v>
      </c>
    </row>
    <row r="112" spans="1:10" ht="15.6">
      <c r="A112" s="16" t="s">
        <v>1806</v>
      </c>
      <c r="B112" s="16" t="s">
        <v>334</v>
      </c>
      <c r="C112" s="16" t="s">
        <v>1800</v>
      </c>
      <c r="D112" s="16" t="s">
        <v>326</v>
      </c>
      <c r="E112" s="16"/>
      <c r="F112" s="53" t="str">
        <f t="shared" si="8"/>
        <v xml:space="preserve">Cypress </v>
      </c>
      <c r="G112" s="16">
        <v>16</v>
      </c>
      <c r="H112" s="16">
        <v>64</v>
      </c>
      <c r="I112" s="1">
        <v>1601</v>
      </c>
      <c r="J112" s="16" t="str">
        <f t="shared" si="9"/>
        <v>AD16VCGCY</v>
      </c>
    </row>
    <row r="113" spans="1:10" ht="15.6">
      <c r="A113" s="16" t="s">
        <v>1807</v>
      </c>
      <c r="B113" s="16" t="s">
        <v>336</v>
      </c>
      <c r="C113" s="16" t="s">
        <v>1800</v>
      </c>
      <c r="D113" s="16" t="s">
        <v>326</v>
      </c>
      <c r="E113" s="16"/>
      <c r="F113" s="53" t="str">
        <f t="shared" si="8"/>
        <v xml:space="preserve">Cypress </v>
      </c>
      <c r="G113" s="16">
        <v>20</v>
      </c>
      <c r="H113" s="16">
        <v>64</v>
      </c>
      <c r="I113" s="1">
        <v>2002</v>
      </c>
      <c r="J113" s="16" t="str">
        <f t="shared" si="9"/>
        <v>AD20VCGCY</v>
      </c>
    </row>
    <row r="114" spans="1:10" ht="15.6">
      <c r="A114" s="16" t="s">
        <v>1808</v>
      </c>
      <c r="B114" s="16" t="s">
        <v>341</v>
      </c>
      <c r="C114" s="16" t="s">
        <v>1797</v>
      </c>
      <c r="D114" s="16" t="s">
        <v>76</v>
      </c>
      <c r="E114" t="s">
        <v>1667</v>
      </c>
      <c r="F114" s="53" t="str">
        <f t="shared" si="8"/>
        <v>DARK HICKORY16' SOLID</v>
      </c>
      <c r="G114" s="16">
        <v>16</v>
      </c>
      <c r="H114" s="16">
        <v>64</v>
      </c>
      <c r="I114" s="1">
        <v>1668</v>
      </c>
      <c r="J114" s="16" t="str">
        <f t="shared" si="9"/>
        <v>AD16VCDH</v>
      </c>
    </row>
    <row r="115" spans="1:10" ht="15.6">
      <c r="A115" s="16" t="s">
        <v>1809</v>
      </c>
      <c r="B115" s="16" t="s">
        <v>343</v>
      </c>
      <c r="C115" s="16" t="s">
        <v>1797</v>
      </c>
      <c r="D115" s="16" t="s">
        <v>76</v>
      </c>
      <c r="E115" t="s">
        <v>1649</v>
      </c>
      <c r="F115" s="53" t="str">
        <f t="shared" si="8"/>
        <v>DARK HICKORY20' SOLID</v>
      </c>
      <c r="G115" s="16">
        <v>20</v>
      </c>
      <c r="H115" s="16">
        <v>64</v>
      </c>
      <c r="I115" s="1">
        <v>2085</v>
      </c>
      <c r="J115" s="16" t="str">
        <f t="shared" si="9"/>
        <v>AD20VCDH</v>
      </c>
    </row>
    <row r="116" spans="1:10" ht="15.6">
      <c r="A116" s="16" t="s">
        <v>1810</v>
      </c>
      <c r="B116" s="16" t="s">
        <v>345</v>
      </c>
      <c r="C116" s="16" t="s">
        <v>1800</v>
      </c>
      <c r="D116" s="16" t="s">
        <v>76</v>
      </c>
      <c r="E116" t="s">
        <v>1646</v>
      </c>
      <c r="F116" s="53" t="str">
        <f t="shared" si="8"/>
        <v>DARK HICKORY12' GROOVED</v>
      </c>
      <c r="G116" s="16">
        <v>12</v>
      </c>
      <c r="H116" s="16">
        <v>64</v>
      </c>
      <c r="I116" s="1">
        <v>1202</v>
      </c>
      <c r="J116" s="16" t="str">
        <f t="shared" si="9"/>
        <v>AD12VCGDH</v>
      </c>
    </row>
    <row r="117" spans="1:10" ht="15.6">
      <c r="A117" s="16" t="s">
        <v>1811</v>
      </c>
      <c r="B117" s="16" t="s">
        <v>347</v>
      </c>
      <c r="C117" s="16" t="s">
        <v>1800</v>
      </c>
      <c r="D117" s="16" t="s">
        <v>76</v>
      </c>
      <c r="E117" t="s">
        <v>1647</v>
      </c>
      <c r="F117" s="53" t="str">
        <f t="shared" si="8"/>
        <v>DARK HICKORY16' GROOVED</v>
      </c>
      <c r="G117" s="16">
        <v>16</v>
      </c>
      <c r="H117" s="16">
        <v>64</v>
      </c>
      <c r="I117" s="1">
        <v>1601</v>
      </c>
      <c r="J117" s="16" t="str">
        <f t="shared" si="9"/>
        <v>AD16VCGDH</v>
      </c>
    </row>
    <row r="118" spans="1:10" ht="15.6">
      <c r="A118" s="16" t="s">
        <v>1812</v>
      </c>
      <c r="B118" s="16" t="s">
        <v>349</v>
      </c>
      <c r="C118" s="16" t="s">
        <v>1800</v>
      </c>
      <c r="D118" s="16" t="s">
        <v>76</v>
      </c>
      <c r="E118" t="s">
        <v>1663</v>
      </c>
      <c r="F118" s="53" t="str">
        <f t="shared" si="8"/>
        <v>DARK HICKORY20'GROOVED</v>
      </c>
      <c r="G118" s="16">
        <v>20</v>
      </c>
      <c r="H118" s="16">
        <v>64</v>
      </c>
      <c r="I118" s="1">
        <v>2002</v>
      </c>
      <c r="J118" s="16" t="str">
        <f t="shared" si="9"/>
        <v>AD20VCGDH</v>
      </c>
    </row>
    <row r="119" spans="1:10" ht="15.6">
      <c r="A119" s="16" t="s">
        <v>1813</v>
      </c>
      <c r="B119" s="16" t="s">
        <v>354</v>
      </c>
      <c r="C119" s="16" t="s">
        <v>1797</v>
      </c>
      <c r="D119" s="16" t="s">
        <v>75</v>
      </c>
      <c r="E119" t="s">
        <v>1667</v>
      </c>
      <c r="F119" s="53" t="str">
        <f t="shared" si="8"/>
        <v>COASTLINE16' SOLID</v>
      </c>
      <c r="G119" s="16">
        <v>16</v>
      </c>
      <c r="H119" s="16">
        <v>64</v>
      </c>
      <c r="I119" s="1">
        <v>1668</v>
      </c>
      <c r="J119" s="16" t="str">
        <f t="shared" si="9"/>
        <v>AD16VCCL</v>
      </c>
    </row>
    <row r="120" spans="1:10" ht="15.6">
      <c r="A120" s="16" t="s">
        <v>1814</v>
      </c>
      <c r="B120" s="16" t="s">
        <v>356</v>
      </c>
      <c r="C120" s="16" t="s">
        <v>1797</v>
      </c>
      <c r="D120" s="16" t="s">
        <v>75</v>
      </c>
      <c r="E120" t="s">
        <v>1649</v>
      </c>
      <c r="F120" s="53" t="str">
        <f t="shared" si="8"/>
        <v>COASTLINE20' SOLID</v>
      </c>
      <c r="G120" s="16">
        <v>20</v>
      </c>
      <c r="H120" s="16">
        <v>64</v>
      </c>
      <c r="I120" s="1">
        <v>2085</v>
      </c>
      <c r="J120" s="16" t="str">
        <f t="shared" si="9"/>
        <v>AD20VCCL</v>
      </c>
    </row>
    <row r="121" spans="1:10" ht="15.6">
      <c r="A121" s="16" t="s">
        <v>1815</v>
      </c>
      <c r="B121" s="16" t="s">
        <v>358</v>
      </c>
      <c r="C121" s="16" t="s">
        <v>1800</v>
      </c>
      <c r="D121" s="16" t="s">
        <v>75</v>
      </c>
      <c r="E121" t="s">
        <v>1646</v>
      </c>
      <c r="F121" s="53" t="str">
        <f t="shared" si="8"/>
        <v>COASTLINE12' GROOVED</v>
      </c>
      <c r="G121" s="16">
        <v>12</v>
      </c>
      <c r="H121" s="16">
        <v>64</v>
      </c>
      <c r="I121" s="1">
        <v>1202</v>
      </c>
      <c r="J121" s="16" t="str">
        <f t="shared" si="9"/>
        <v>AD12VCGCL</v>
      </c>
    </row>
    <row r="122" spans="1:10" ht="15.6">
      <c r="A122" s="16" t="s">
        <v>1816</v>
      </c>
      <c r="B122" s="16" t="s">
        <v>360</v>
      </c>
      <c r="C122" s="16" t="s">
        <v>1800</v>
      </c>
      <c r="D122" s="16" t="s">
        <v>75</v>
      </c>
      <c r="E122" t="s">
        <v>1647</v>
      </c>
      <c r="F122" s="53" t="str">
        <f t="shared" si="8"/>
        <v>COASTLINE16' GROOVED</v>
      </c>
      <c r="G122" s="16">
        <v>16</v>
      </c>
      <c r="H122" s="16">
        <v>64</v>
      </c>
      <c r="I122" s="1">
        <v>1601</v>
      </c>
      <c r="J122" s="16" t="str">
        <f t="shared" si="9"/>
        <v>AD16VCGCl</v>
      </c>
    </row>
    <row r="123" spans="1:10" ht="15.6">
      <c r="A123" s="16" t="s">
        <v>1817</v>
      </c>
      <c r="B123" s="16" t="s">
        <v>362</v>
      </c>
      <c r="C123" s="16" t="s">
        <v>1800</v>
      </c>
      <c r="D123" s="16" t="s">
        <v>75</v>
      </c>
      <c r="E123" t="s">
        <v>1663</v>
      </c>
      <c r="F123" s="53" t="str">
        <f t="shared" si="8"/>
        <v>COASTLINE20'GROOVED</v>
      </c>
      <c r="G123" s="16">
        <v>20</v>
      </c>
      <c r="H123" s="16">
        <v>64</v>
      </c>
      <c r="I123" s="1">
        <v>2002</v>
      </c>
      <c r="J123" s="16" t="str">
        <f t="shared" si="9"/>
        <v>AD20VCGCL</v>
      </c>
    </row>
    <row r="124" spans="1:10" ht="15.6">
      <c r="A124" s="16" t="s">
        <v>1818</v>
      </c>
      <c r="B124" s="16" t="s">
        <v>367</v>
      </c>
      <c r="C124" s="16" t="s">
        <v>1797</v>
      </c>
      <c r="D124" s="16" t="s">
        <v>77</v>
      </c>
      <c r="E124" t="s">
        <v>1667</v>
      </c>
      <c r="F124" s="53" t="str">
        <f t="shared" si="8"/>
        <v>ENGLISH WALNUT16' SOLID</v>
      </c>
      <c r="G124" s="16">
        <v>16</v>
      </c>
      <c r="H124" s="16">
        <v>64</v>
      </c>
      <c r="I124" s="1">
        <v>1668</v>
      </c>
      <c r="J124" s="16" t="str">
        <f t="shared" si="9"/>
        <v>AD16VCEW</v>
      </c>
    </row>
    <row r="125" spans="1:10" ht="15.6">
      <c r="A125" s="16" t="s">
        <v>1819</v>
      </c>
      <c r="B125" s="16" t="s">
        <v>369</v>
      </c>
      <c r="C125" s="16" t="s">
        <v>1797</v>
      </c>
      <c r="D125" s="16" t="s">
        <v>77</v>
      </c>
      <c r="E125" t="s">
        <v>1649</v>
      </c>
      <c r="F125" s="53" t="str">
        <f t="shared" si="8"/>
        <v>ENGLISH WALNUT20' SOLID</v>
      </c>
      <c r="G125" s="16">
        <v>20</v>
      </c>
      <c r="H125" s="16">
        <v>64</v>
      </c>
      <c r="I125" s="1">
        <v>2085</v>
      </c>
      <c r="J125" s="16" t="str">
        <f t="shared" si="9"/>
        <v>AD20VCEW</v>
      </c>
    </row>
    <row r="126" spans="1:10" ht="15.6">
      <c r="A126" s="16" t="s">
        <v>1820</v>
      </c>
      <c r="B126" s="16" t="s">
        <v>371</v>
      </c>
      <c r="C126" s="16" t="s">
        <v>1800</v>
      </c>
      <c r="D126" s="16" t="s">
        <v>77</v>
      </c>
      <c r="E126" t="s">
        <v>1646</v>
      </c>
      <c r="F126" s="53" t="str">
        <f t="shared" si="8"/>
        <v>ENGLISH WALNUT12' GROOVED</v>
      </c>
      <c r="G126" s="16">
        <v>12</v>
      </c>
      <c r="H126" s="16">
        <v>64</v>
      </c>
      <c r="I126" s="1">
        <v>1202</v>
      </c>
      <c r="J126" s="16" t="str">
        <f t="shared" si="9"/>
        <v>AD12VCGEW</v>
      </c>
    </row>
    <row r="127" spans="1:10" ht="15.6">
      <c r="A127" s="16" t="s">
        <v>1821</v>
      </c>
      <c r="B127" s="16" t="s">
        <v>373</v>
      </c>
      <c r="C127" s="16" t="s">
        <v>1800</v>
      </c>
      <c r="D127" s="16" t="s">
        <v>77</v>
      </c>
      <c r="E127" t="s">
        <v>1647</v>
      </c>
      <c r="F127" s="53" t="str">
        <f t="shared" si="8"/>
        <v>ENGLISH WALNUT16' GROOVED</v>
      </c>
      <c r="G127" s="16">
        <v>16</v>
      </c>
      <c r="H127" s="16">
        <v>64</v>
      </c>
      <c r="I127" s="1">
        <v>1601</v>
      </c>
      <c r="J127" s="16" t="str">
        <f t="shared" si="9"/>
        <v>AD16VCGEW</v>
      </c>
    </row>
    <row r="128" spans="1:10" ht="15.6">
      <c r="A128" s="16" t="s">
        <v>1822</v>
      </c>
      <c r="B128" s="16" t="s">
        <v>375</v>
      </c>
      <c r="C128" s="16" t="s">
        <v>1800</v>
      </c>
      <c r="D128" s="16" t="s">
        <v>77</v>
      </c>
      <c r="E128" t="s">
        <v>1663</v>
      </c>
      <c r="F128" s="53" t="str">
        <f t="shared" si="8"/>
        <v>ENGLISH WALNUT20'GROOVED</v>
      </c>
      <c r="G128" s="16">
        <v>20</v>
      </c>
      <c r="H128" s="16">
        <v>64</v>
      </c>
      <c r="I128" s="1">
        <v>2002</v>
      </c>
      <c r="J128" s="16" t="str">
        <f t="shared" si="9"/>
        <v>AD20VCGEW</v>
      </c>
    </row>
    <row r="129" spans="1:10" ht="15.6">
      <c r="A129" s="16" t="s">
        <v>1823</v>
      </c>
      <c r="B129" s="16" t="s">
        <v>380</v>
      </c>
      <c r="C129" s="16" t="s">
        <v>1797</v>
      </c>
      <c r="D129" s="16" t="s">
        <v>78</v>
      </c>
      <c r="E129" t="s">
        <v>1667</v>
      </c>
      <c r="F129" s="53" t="str">
        <f t="shared" si="8"/>
        <v>WEATHERED TEAK16' SOLID</v>
      </c>
      <c r="G129" s="16">
        <v>16</v>
      </c>
      <c r="H129" s="16">
        <v>64</v>
      </c>
      <c r="I129" s="1">
        <v>1668</v>
      </c>
      <c r="J129" s="16" t="str">
        <f t="shared" si="9"/>
        <v>AD16VCSWT</v>
      </c>
    </row>
    <row r="130" spans="1:10" ht="15.6">
      <c r="A130" s="16" t="s">
        <v>1824</v>
      </c>
      <c r="B130" s="16" t="s">
        <v>382</v>
      </c>
      <c r="C130" s="16" t="s">
        <v>1797</v>
      </c>
      <c r="D130" s="16" t="s">
        <v>78</v>
      </c>
      <c r="E130" t="s">
        <v>1649</v>
      </c>
      <c r="F130" s="53" t="str">
        <f t="shared" si="8"/>
        <v>WEATHERED TEAK20' SOLID</v>
      </c>
      <c r="G130" s="16">
        <v>20</v>
      </c>
      <c r="H130" s="16">
        <v>64</v>
      </c>
      <c r="I130" s="1">
        <v>2085</v>
      </c>
      <c r="J130" s="16" t="str">
        <f t="shared" si="9"/>
        <v>AD20VCWT</v>
      </c>
    </row>
    <row r="131" spans="1:10" ht="15.6">
      <c r="A131" s="16" t="s">
        <v>1825</v>
      </c>
      <c r="B131" s="16" t="s">
        <v>384</v>
      </c>
      <c r="C131" s="16" t="s">
        <v>1800</v>
      </c>
      <c r="D131" s="16" t="s">
        <v>78</v>
      </c>
      <c r="E131" t="s">
        <v>1646</v>
      </c>
      <c r="F131" s="53" t="str">
        <f t="shared" si="8"/>
        <v>WEATHERED TEAK12' GROOVED</v>
      </c>
      <c r="G131" s="16">
        <v>12</v>
      </c>
      <c r="H131" s="16">
        <v>64</v>
      </c>
      <c r="I131" s="1">
        <v>1202</v>
      </c>
      <c r="J131" s="16" t="str">
        <f t="shared" si="9"/>
        <v>AD12VCGWT</v>
      </c>
    </row>
    <row r="132" spans="1:10" ht="15.6">
      <c r="A132" s="16" t="s">
        <v>1826</v>
      </c>
      <c r="B132" s="16" t="s">
        <v>386</v>
      </c>
      <c r="C132" s="16" t="s">
        <v>1800</v>
      </c>
      <c r="D132" s="16" t="s">
        <v>78</v>
      </c>
      <c r="E132" t="s">
        <v>1647</v>
      </c>
      <c r="F132" s="53" t="str">
        <f t="shared" si="8"/>
        <v>WEATHERED TEAK16' GROOVED</v>
      </c>
      <c r="G132" s="16">
        <v>16</v>
      </c>
      <c r="H132" s="16">
        <v>64</v>
      </c>
      <c r="I132" s="1">
        <v>1601</v>
      </c>
      <c r="J132" s="16" t="str">
        <f t="shared" si="9"/>
        <v>AD16VCGWT</v>
      </c>
    </row>
    <row r="133" spans="1:10" ht="15.6">
      <c r="A133" s="16" t="s">
        <v>1827</v>
      </c>
      <c r="B133" s="16" t="s">
        <v>388</v>
      </c>
      <c r="C133" s="16" t="s">
        <v>1800</v>
      </c>
      <c r="D133" s="16" t="s">
        <v>78</v>
      </c>
      <c r="E133" t="s">
        <v>1663</v>
      </c>
      <c r="F133" s="53" t="str">
        <f t="shared" si="8"/>
        <v>WEATHERED TEAK20'GROOVED</v>
      </c>
      <c r="G133" s="16">
        <v>20</v>
      </c>
      <c r="H133" s="16">
        <v>64</v>
      </c>
      <c r="I133" s="1">
        <v>2002</v>
      </c>
      <c r="J133" s="16" t="str">
        <f t="shared" si="9"/>
        <v>AD20VCGWT</v>
      </c>
    </row>
    <row r="134" spans="1:10" ht="15.6">
      <c r="B134"/>
      <c r="C134"/>
      <c r="D134"/>
      <c r="E134"/>
      <c r="F134" s="53" t="str">
        <f t="shared" si="8"/>
        <v/>
      </c>
      <c r="G134"/>
      <c r="H134"/>
      <c r="I134"/>
      <c r="J134" s="16">
        <f t="shared" si="9"/>
        <v>0</v>
      </c>
    </row>
    <row r="135" spans="1:10" ht="15.6">
      <c r="A135" s="16" t="s">
        <v>1828</v>
      </c>
      <c r="B135" s="16" t="s">
        <v>391</v>
      </c>
      <c r="C135" s="16" t="s">
        <v>1797</v>
      </c>
      <c r="D135" s="16" t="s">
        <v>312</v>
      </c>
      <c r="E135" s="16"/>
      <c r="F135" s="53" t="str">
        <f t="shared" si="8"/>
        <v>Mahogany</v>
      </c>
      <c r="G135" s="16">
        <v>16</v>
      </c>
      <c r="H135" s="16">
        <v>48</v>
      </c>
      <c r="I135" s="1">
        <v>1649</v>
      </c>
      <c r="J135" s="16" t="str">
        <f t="shared" si="9"/>
        <v>AD16VC725MH</v>
      </c>
    </row>
    <row r="136" spans="1:10" ht="15.6">
      <c r="A136" s="16" t="s">
        <v>1829</v>
      </c>
      <c r="B136" s="16" t="s">
        <v>393</v>
      </c>
      <c r="C136" s="16" t="s">
        <v>1797</v>
      </c>
      <c r="D136" s="16" t="s">
        <v>312</v>
      </c>
      <c r="E136" s="16"/>
      <c r="F136" s="53" t="str">
        <f t="shared" si="8"/>
        <v>Mahogany</v>
      </c>
      <c r="G136" s="16">
        <v>20</v>
      </c>
      <c r="H136" s="16">
        <v>48</v>
      </c>
      <c r="I136" s="1">
        <v>2061</v>
      </c>
      <c r="J136" s="16" t="str">
        <f t="shared" si="9"/>
        <v>AD20VC725MH</v>
      </c>
    </row>
    <row r="137" spans="1:10" ht="15.6">
      <c r="A137" s="16" t="s">
        <v>1830</v>
      </c>
      <c r="B137" s="16" t="s">
        <v>395</v>
      </c>
      <c r="C137" s="16" t="s">
        <v>1797</v>
      </c>
      <c r="D137" s="16" t="s">
        <v>326</v>
      </c>
      <c r="E137" s="16"/>
      <c r="F137" s="53" t="str">
        <f t="shared" si="8"/>
        <v xml:space="preserve">Cypress </v>
      </c>
      <c r="G137" s="16">
        <v>16</v>
      </c>
      <c r="H137" s="16">
        <v>48</v>
      </c>
      <c r="I137" s="1">
        <v>1649</v>
      </c>
      <c r="J137" s="16" t="str">
        <f t="shared" si="9"/>
        <v>AD16VC725CY</v>
      </c>
    </row>
    <row r="138" spans="1:10" ht="15.6">
      <c r="A138" s="16" t="s">
        <v>1831</v>
      </c>
      <c r="B138" s="16" t="s">
        <v>397</v>
      </c>
      <c r="C138" s="16" t="s">
        <v>1797</v>
      </c>
      <c r="D138" s="16" t="s">
        <v>326</v>
      </c>
      <c r="E138" s="16"/>
      <c r="F138" s="53" t="str">
        <f t="shared" si="8"/>
        <v xml:space="preserve">Cypress </v>
      </c>
      <c r="G138" s="16">
        <v>20</v>
      </c>
      <c r="H138" s="16">
        <v>48</v>
      </c>
      <c r="I138" s="1">
        <v>2061</v>
      </c>
      <c r="J138" s="16" t="str">
        <f t="shared" si="9"/>
        <v>AD20VC725CY</v>
      </c>
    </row>
    <row r="139" spans="1:10" ht="15.6">
      <c r="A139" s="16" t="s">
        <v>1832</v>
      </c>
      <c r="B139" s="16" t="s">
        <v>399</v>
      </c>
      <c r="C139" s="16" t="s">
        <v>1797</v>
      </c>
      <c r="D139" s="16" t="s">
        <v>339</v>
      </c>
      <c r="E139" s="16"/>
      <c r="F139" s="53" t="str">
        <f t="shared" si="8"/>
        <v>Dark Hickory</v>
      </c>
      <c r="G139" s="16">
        <v>16</v>
      </c>
      <c r="H139" s="16">
        <v>48</v>
      </c>
      <c r="I139" s="1">
        <v>1649</v>
      </c>
      <c r="J139" s="16" t="str">
        <f t="shared" si="9"/>
        <v>AD16VC725DH</v>
      </c>
    </row>
    <row r="140" spans="1:10" ht="15.6">
      <c r="A140" s="16" t="s">
        <v>1833</v>
      </c>
      <c r="B140" s="16" t="s">
        <v>401</v>
      </c>
      <c r="C140" s="16" t="s">
        <v>1797</v>
      </c>
      <c r="D140" s="16" t="s">
        <v>339</v>
      </c>
      <c r="E140" s="16"/>
      <c r="F140" s="53" t="str">
        <f t="shared" si="8"/>
        <v>Dark Hickory</v>
      </c>
      <c r="G140" s="16">
        <v>20</v>
      </c>
      <c r="H140" s="16">
        <v>48</v>
      </c>
      <c r="I140" s="1">
        <v>2061</v>
      </c>
      <c r="J140" s="16" t="str">
        <f t="shared" si="9"/>
        <v>AD20VC725DH</v>
      </c>
    </row>
    <row r="141" spans="1:10" ht="15.6">
      <c r="A141" s="16" t="s">
        <v>1834</v>
      </c>
      <c r="B141" s="16" t="s">
        <v>403</v>
      </c>
      <c r="C141" s="16" t="s">
        <v>1797</v>
      </c>
      <c r="D141" s="16" t="s">
        <v>1199</v>
      </c>
      <c r="E141" s="16"/>
      <c r="F141" s="53" t="str">
        <f t="shared" si="8"/>
        <v>Coastline®</v>
      </c>
      <c r="G141" s="16">
        <v>16</v>
      </c>
      <c r="H141" s="16">
        <v>48</v>
      </c>
      <c r="I141" s="1">
        <v>1649</v>
      </c>
      <c r="J141" s="16" t="str">
        <f t="shared" si="9"/>
        <v>AD16VC725CL</v>
      </c>
    </row>
    <row r="142" spans="1:10" ht="15.6">
      <c r="A142" s="16" t="s">
        <v>1835</v>
      </c>
      <c r="B142" s="16" t="s">
        <v>405</v>
      </c>
      <c r="C142" s="16" t="s">
        <v>1797</v>
      </c>
      <c r="D142" s="16" t="s">
        <v>1199</v>
      </c>
      <c r="E142" s="16"/>
      <c r="F142" s="53" t="str">
        <f t="shared" si="8"/>
        <v>Coastline®</v>
      </c>
      <c r="G142" s="16">
        <v>20</v>
      </c>
      <c r="H142" s="16">
        <v>48</v>
      </c>
      <c r="I142" s="1">
        <v>2061</v>
      </c>
      <c r="J142" s="16" t="str">
        <f t="shared" si="9"/>
        <v>AD20VC725CL</v>
      </c>
    </row>
    <row r="143" spans="1:10" ht="15.6">
      <c r="A143" s="16" t="s">
        <v>1836</v>
      </c>
      <c r="B143" s="16" t="s">
        <v>407</v>
      </c>
      <c r="C143" s="16" t="s">
        <v>1797</v>
      </c>
      <c r="D143" s="16" t="s">
        <v>1203</v>
      </c>
      <c r="E143" s="16"/>
      <c r="F143" s="53" t="str">
        <f t="shared" si="8"/>
        <v>English Walnut™</v>
      </c>
      <c r="G143" s="16">
        <v>16</v>
      </c>
      <c r="H143" s="16">
        <v>48</v>
      </c>
      <c r="I143" s="1">
        <v>1649</v>
      </c>
      <c r="J143" s="16" t="str">
        <f t="shared" si="9"/>
        <v>AD16VC725EW</v>
      </c>
    </row>
    <row r="144" spans="1:10" ht="15.6">
      <c r="A144" s="16" t="s">
        <v>1837</v>
      </c>
      <c r="B144" s="16" t="s">
        <v>409</v>
      </c>
      <c r="C144" s="16" t="s">
        <v>1797</v>
      </c>
      <c r="D144" s="16" t="s">
        <v>1203</v>
      </c>
      <c r="E144" s="16"/>
      <c r="F144" s="53" t="str">
        <f t="shared" si="8"/>
        <v>English Walnut™</v>
      </c>
      <c r="G144" s="16">
        <v>20</v>
      </c>
      <c r="H144" s="16">
        <v>48</v>
      </c>
      <c r="I144" s="1">
        <v>2061</v>
      </c>
      <c r="J144" s="16" t="str">
        <f t="shared" si="9"/>
        <v>AD20VC725EW</v>
      </c>
    </row>
    <row r="145" spans="1:10" ht="15.6">
      <c r="A145" s="16" t="s">
        <v>1838</v>
      </c>
      <c r="B145" s="16" t="s">
        <v>411</v>
      </c>
      <c r="C145" s="16" t="s">
        <v>1797</v>
      </c>
      <c r="D145" s="16" t="s">
        <v>1207</v>
      </c>
      <c r="E145" s="16"/>
      <c r="F145" s="53" t="str">
        <f t="shared" si="8"/>
        <v>Weathered Teak™</v>
      </c>
      <c r="G145" s="16">
        <v>16</v>
      </c>
      <c r="H145" s="16">
        <v>48</v>
      </c>
      <c r="I145" s="1">
        <v>1649</v>
      </c>
      <c r="J145" s="16" t="str">
        <f t="shared" si="9"/>
        <v>AD16VC725WT</v>
      </c>
    </row>
    <row r="146" spans="1:10" ht="15.6">
      <c r="A146" s="16" t="s">
        <v>1839</v>
      </c>
      <c r="B146" s="16" t="s">
        <v>413</v>
      </c>
      <c r="C146" s="16" t="s">
        <v>1797</v>
      </c>
      <c r="D146" s="16" t="s">
        <v>1207</v>
      </c>
      <c r="E146" s="16"/>
      <c r="F146" s="53" t="str">
        <f t="shared" si="8"/>
        <v>Weathered Teak™</v>
      </c>
      <c r="G146" s="16">
        <v>20</v>
      </c>
      <c r="H146" s="16">
        <v>48</v>
      </c>
      <c r="I146" s="1">
        <v>2061</v>
      </c>
      <c r="J146" s="16" t="str">
        <f t="shared" si="9"/>
        <v>AD20VC725WT</v>
      </c>
    </row>
    <row r="147" spans="1:10" ht="15.6">
      <c r="B147"/>
      <c r="C147"/>
      <c r="D147"/>
      <c r="E147"/>
      <c r="F147" s="53" t="str">
        <f t="shared" si="8"/>
        <v/>
      </c>
      <c r="G147"/>
      <c r="H147"/>
      <c r="I147"/>
      <c r="J147" s="16">
        <f t="shared" si="9"/>
        <v>0</v>
      </c>
    </row>
    <row r="148" spans="1:10" ht="15.6">
      <c r="A148" s="19" t="s">
        <v>1840</v>
      </c>
      <c r="B148" s="19" t="s">
        <v>1841</v>
      </c>
      <c r="C148" s="19" t="s">
        <v>1797</v>
      </c>
      <c r="D148" s="19" t="s">
        <v>312</v>
      </c>
      <c r="E148" s="19"/>
      <c r="F148" s="53" t="str">
        <f t="shared" si="8"/>
        <v>Mahogany</v>
      </c>
      <c r="G148" s="19">
        <v>12</v>
      </c>
      <c r="H148" s="19">
        <v>48</v>
      </c>
      <c r="I148" s="22">
        <v>1238</v>
      </c>
      <c r="J148" s="16" t="str">
        <f t="shared" si="9"/>
        <v>AD12VC725MH</v>
      </c>
    </row>
    <row r="149" spans="1:10" ht="15.6">
      <c r="A149" s="19" t="s">
        <v>1842</v>
      </c>
      <c r="B149" s="19" t="s">
        <v>1843</v>
      </c>
      <c r="C149" s="19" t="s">
        <v>1797</v>
      </c>
      <c r="D149" s="19" t="s">
        <v>326</v>
      </c>
      <c r="E149" s="19"/>
      <c r="F149" s="53" t="str">
        <f t="shared" si="8"/>
        <v xml:space="preserve">Cypress </v>
      </c>
      <c r="G149" s="19">
        <v>12</v>
      </c>
      <c r="H149" s="19">
        <v>48</v>
      </c>
      <c r="I149" s="22">
        <v>1238</v>
      </c>
      <c r="J149" s="16" t="str">
        <f t="shared" si="9"/>
        <v>AD12VC725CY</v>
      </c>
    </row>
    <row r="150" spans="1:10" ht="15.6">
      <c r="A150" s="19" t="s">
        <v>1844</v>
      </c>
      <c r="B150" s="19" t="s">
        <v>1845</v>
      </c>
      <c r="C150" s="19" t="s">
        <v>1797</v>
      </c>
      <c r="D150" s="19" t="s">
        <v>339</v>
      </c>
      <c r="E150" s="19"/>
      <c r="F150" s="53" t="str">
        <f t="shared" si="8"/>
        <v>Dark Hickory</v>
      </c>
      <c r="G150" s="19">
        <v>12</v>
      </c>
      <c r="H150" s="19">
        <v>48</v>
      </c>
      <c r="I150" s="22">
        <v>1238</v>
      </c>
      <c r="J150" s="16" t="str">
        <f t="shared" si="9"/>
        <v>AD12VC725DH</v>
      </c>
    </row>
    <row r="151" spans="1:10" ht="15.6">
      <c r="A151" s="19" t="s">
        <v>1846</v>
      </c>
      <c r="B151" s="19" t="s">
        <v>1847</v>
      </c>
      <c r="C151" s="19" t="s">
        <v>1797</v>
      </c>
      <c r="D151" s="19" t="s">
        <v>1199</v>
      </c>
      <c r="E151" s="19"/>
      <c r="F151" s="53" t="str">
        <f t="shared" si="8"/>
        <v>Coastline®</v>
      </c>
      <c r="G151" s="19">
        <v>12</v>
      </c>
      <c r="H151" s="19">
        <v>48</v>
      </c>
      <c r="I151" s="22">
        <v>1238</v>
      </c>
      <c r="J151" s="16" t="str">
        <f t="shared" si="9"/>
        <v>AD12VC725CL</v>
      </c>
    </row>
    <row r="152" spans="1:10" ht="15.6">
      <c r="A152" s="19" t="s">
        <v>1848</v>
      </c>
      <c r="B152" s="19" t="s">
        <v>1849</v>
      </c>
      <c r="C152" s="19" t="s">
        <v>1797</v>
      </c>
      <c r="D152" s="19" t="s">
        <v>1203</v>
      </c>
      <c r="E152" s="19"/>
      <c r="F152" s="53" t="str">
        <f t="shared" si="8"/>
        <v>English Walnut™</v>
      </c>
      <c r="G152" s="19">
        <v>12</v>
      </c>
      <c r="H152" s="19">
        <v>48</v>
      </c>
      <c r="I152" s="22">
        <v>1238</v>
      </c>
      <c r="J152" s="16" t="str">
        <f t="shared" si="9"/>
        <v>AD12VC725EW</v>
      </c>
    </row>
    <row r="153" spans="1:10" ht="15.6">
      <c r="A153" s="19" t="s">
        <v>1850</v>
      </c>
      <c r="B153" s="19" t="s">
        <v>1851</v>
      </c>
      <c r="C153" s="19" t="s">
        <v>1797</v>
      </c>
      <c r="D153" s="19" t="s">
        <v>1207</v>
      </c>
      <c r="E153" s="19"/>
      <c r="F153" s="53" t="str">
        <f t="shared" si="8"/>
        <v>Weathered Teak™</v>
      </c>
      <c r="G153" s="19">
        <v>12</v>
      </c>
      <c r="H153" s="19">
        <v>48</v>
      </c>
      <c r="I153" s="22">
        <v>1238</v>
      </c>
      <c r="J153" s="16" t="str">
        <f t="shared" si="9"/>
        <v>AD12VC725WT</v>
      </c>
    </row>
    <row r="154" spans="1:10" ht="15.6">
      <c r="B154"/>
      <c r="C154"/>
      <c r="D154"/>
      <c r="E154"/>
      <c r="F154" s="53" t="str">
        <f t="shared" si="8"/>
        <v/>
      </c>
      <c r="G154"/>
      <c r="H154"/>
      <c r="I154"/>
      <c r="J154" s="16">
        <f t="shared" si="9"/>
        <v>0</v>
      </c>
    </row>
    <row r="155" spans="1:10" ht="15.6">
      <c r="A155" s="16" t="s">
        <v>1852</v>
      </c>
      <c r="B155" s="16" t="s">
        <v>416</v>
      </c>
      <c r="C155" s="16" t="s">
        <v>1797</v>
      </c>
      <c r="D155" s="16" t="s">
        <v>312</v>
      </c>
      <c r="E155" s="16"/>
      <c r="F155" s="53" t="str">
        <f t="shared" si="8"/>
        <v>Mahogany</v>
      </c>
      <c r="G155" s="16">
        <v>16</v>
      </c>
      <c r="H155" s="16">
        <v>96</v>
      </c>
      <c r="I155" s="1">
        <v>1592</v>
      </c>
      <c r="J155" s="16" t="str">
        <f t="shared" si="9"/>
        <v>AD16VC35MH</v>
      </c>
    </row>
    <row r="156" spans="1:10" ht="15.6">
      <c r="A156" s="16" t="s">
        <v>1853</v>
      </c>
      <c r="B156" s="16" t="s">
        <v>418</v>
      </c>
      <c r="C156" s="16" t="s">
        <v>1797</v>
      </c>
      <c r="D156" s="16" t="s">
        <v>312</v>
      </c>
      <c r="E156" s="16"/>
      <c r="F156" s="53" t="str">
        <f t="shared" si="8"/>
        <v>Mahogany</v>
      </c>
      <c r="G156" s="16">
        <v>20</v>
      </c>
      <c r="H156" s="16">
        <v>96</v>
      </c>
      <c r="I156" s="1">
        <v>1990</v>
      </c>
      <c r="J156" s="16" t="str">
        <f t="shared" si="9"/>
        <v>AD20VC35MH</v>
      </c>
    </row>
    <row r="157" spans="1:10" ht="15.6">
      <c r="A157" s="16" t="s">
        <v>1854</v>
      </c>
      <c r="B157" s="16" t="s">
        <v>420</v>
      </c>
      <c r="C157" s="16" t="s">
        <v>1797</v>
      </c>
      <c r="D157" s="16" t="s">
        <v>326</v>
      </c>
      <c r="E157" s="16"/>
      <c r="F157" s="53" t="str">
        <f t="shared" si="8"/>
        <v xml:space="preserve">Cypress </v>
      </c>
      <c r="G157" s="16">
        <v>16</v>
      </c>
      <c r="H157" s="16">
        <v>96</v>
      </c>
      <c r="I157" s="1">
        <v>1592</v>
      </c>
      <c r="J157" s="16" t="str">
        <f t="shared" si="9"/>
        <v>AD16VC35CY</v>
      </c>
    </row>
    <row r="158" spans="1:10" ht="15.6">
      <c r="A158" s="16" t="s">
        <v>1855</v>
      </c>
      <c r="B158" s="16" t="s">
        <v>422</v>
      </c>
      <c r="C158" s="16" t="s">
        <v>1797</v>
      </c>
      <c r="D158" s="16" t="s">
        <v>326</v>
      </c>
      <c r="E158" s="16"/>
      <c r="F158" s="53" t="str">
        <f t="shared" si="8"/>
        <v xml:space="preserve">Cypress </v>
      </c>
      <c r="G158" s="16">
        <v>20</v>
      </c>
      <c r="H158" s="16">
        <v>96</v>
      </c>
      <c r="I158" s="1">
        <v>1990</v>
      </c>
      <c r="J158" s="16" t="str">
        <f t="shared" si="9"/>
        <v>AD20VC35CY</v>
      </c>
    </row>
    <row r="159" spans="1:10" ht="15.6">
      <c r="A159" s="16" t="s">
        <v>1856</v>
      </c>
      <c r="B159" s="16" t="s">
        <v>424</v>
      </c>
      <c r="C159" s="16" t="s">
        <v>1797</v>
      </c>
      <c r="D159" s="16" t="s">
        <v>339</v>
      </c>
      <c r="E159" s="16"/>
      <c r="F159" s="53" t="str">
        <f t="shared" si="8"/>
        <v>Dark Hickory</v>
      </c>
      <c r="G159" s="16">
        <v>16</v>
      </c>
      <c r="H159" s="16">
        <v>96</v>
      </c>
      <c r="I159" s="1">
        <v>1592</v>
      </c>
      <c r="J159" s="16" t="str">
        <f t="shared" si="9"/>
        <v>AD16VC35DH</v>
      </c>
    </row>
    <row r="160" spans="1:10" ht="15.6">
      <c r="A160" s="16" t="s">
        <v>1857</v>
      </c>
      <c r="B160" s="16" t="s">
        <v>426</v>
      </c>
      <c r="C160" s="16" t="s">
        <v>1797</v>
      </c>
      <c r="D160" s="16" t="s">
        <v>339</v>
      </c>
      <c r="E160" s="16"/>
      <c r="F160" s="53" t="str">
        <f t="shared" si="8"/>
        <v>Dark Hickory</v>
      </c>
      <c r="G160" s="16">
        <v>20</v>
      </c>
      <c r="H160" s="16">
        <v>96</v>
      </c>
      <c r="I160" s="1">
        <v>1990</v>
      </c>
      <c r="J160" s="16" t="str">
        <f t="shared" si="9"/>
        <v>AD20VC35DH</v>
      </c>
    </row>
    <row r="161" spans="1:10" ht="15.6">
      <c r="A161" s="16" t="s">
        <v>1858</v>
      </c>
      <c r="B161" s="16" t="s">
        <v>428</v>
      </c>
      <c r="C161" s="16" t="s">
        <v>1797</v>
      </c>
      <c r="D161" s="16" t="s">
        <v>1199</v>
      </c>
      <c r="E161" s="16"/>
      <c r="F161" s="53" t="str">
        <f t="shared" si="8"/>
        <v>Coastline®</v>
      </c>
      <c r="G161" s="16">
        <v>16</v>
      </c>
      <c r="H161" s="16">
        <v>96</v>
      </c>
      <c r="I161" s="1">
        <v>1592</v>
      </c>
      <c r="J161" s="16" t="str">
        <f t="shared" si="9"/>
        <v>AD16VC35CL</v>
      </c>
    </row>
    <row r="162" spans="1:10" ht="15.6">
      <c r="A162" s="16" t="s">
        <v>1859</v>
      </c>
      <c r="B162" s="16" t="s">
        <v>430</v>
      </c>
      <c r="C162" s="16" t="s">
        <v>1797</v>
      </c>
      <c r="D162" s="16" t="s">
        <v>1199</v>
      </c>
      <c r="E162" s="16"/>
      <c r="F162" s="53" t="str">
        <f t="shared" si="8"/>
        <v>Coastline®</v>
      </c>
      <c r="G162" s="16">
        <v>20</v>
      </c>
      <c r="H162" s="16">
        <v>96</v>
      </c>
      <c r="I162" s="1">
        <v>1990</v>
      </c>
      <c r="J162" s="16" t="str">
        <f t="shared" si="9"/>
        <v>AD20VC35CL</v>
      </c>
    </row>
    <row r="163" spans="1:10" ht="15.6">
      <c r="A163" s="16" t="s">
        <v>1860</v>
      </c>
      <c r="B163" s="16" t="s">
        <v>432</v>
      </c>
      <c r="C163" s="16" t="s">
        <v>1797</v>
      </c>
      <c r="D163" s="16" t="s">
        <v>1203</v>
      </c>
      <c r="E163" s="16"/>
      <c r="F163" s="53" t="str">
        <f t="shared" si="8"/>
        <v>English Walnut™</v>
      </c>
      <c r="G163" s="16">
        <v>16</v>
      </c>
      <c r="H163" s="16">
        <v>96</v>
      </c>
      <c r="I163" s="1">
        <v>1592</v>
      </c>
      <c r="J163" s="16" t="str">
        <f t="shared" si="9"/>
        <v>AD16VC35EW</v>
      </c>
    </row>
    <row r="164" spans="1:10" ht="15.6">
      <c r="A164" s="16" t="s">
        <v>1861</v>
      </c>
      <c r="B164" s="16" t="s">
        <v>434</v>
      </c>
      <c r="C164" s="16" t="s">
        <v>1797</v>
      </c>
      <c r="D164" s="16" t="s">
        <v>1203</v>
      </c>
      <c r="E164" s="16"/>
      <c r="F164" s="53" t="str">
        <f t="shared" si="8"/>
        <v>English Walnut™</v>
      </c>
      <c r="G164" s="16">
        <v>20</v>
      </c>
      <c r="H164" s="16">
        <v>96</v>
      </c>
      <c r="I164" s="1">
        <v>1990</v>
      </c>
      <c r="J164" s="16" t="str">
        <f t="shared" si="9"/>
        <v>AD20VC35EW</v>
      </c>
    </row>
    <row r="165" spans="1:10" ht="15.6">
      <c r="A165" s="16" t="s">
        <v>1862</v>
      </c>
      <c r="B165" s="16" t="s">
        <v>436</v>
      </c>
      <c r="C165" s="16" t="s">
        <v>1797</v>
      </c>
      <c r="D165" s="16" t="s">
        <v>1207</v>
      </c>
      <c r="E165" s="16"/>
      <c r="F165" s="53" t="str">
        <f t="shared" si="8"/>
        <v>Weathered Teak™</v>
      </c>
      <c r="G165" s="16">
        <v>16</v>
      </c>
      <c r="H165" s="16">
        <v>96</v>
      </c>
      <c r="I165" s="1">
        <v>1592</v>
      </c>
      <c r="J165" s="16" t="str">
        <f t="shared" si="9"/>
        <v>AD16VC35WT</v>
      </c>
    </row>
    <row r="166" spans="1:10" ht="15.6">
      <c r="A166" s="16" t="s">
        <v>1863</v>
      </c>
      <c r="B166" s="16" t="s">
        <v>438</v>
      </c>
      <c r="C166" s="16" t="s">
        <v>1797</v>
      </c>
      <c r="D166" s="16" t="s">
        <v>1207</v>
      </c>
      <c r="E166" s="16"/>
      <c r="F166" s="53" t="str">
        <f t="shared" si="8"/>
        <v>Weathered Teak™</v>
      </c>
      <c r="G166" s="16">
        <v>20</v>
      </c>
      <c r="H166" s="16">
        <v>96</v>
      </c>
      <c r="I166" s="1">
        <v>1990</v>
      </c>
      <c r="J166" s="16" t="str">
        <f t="shared" si="9"/>
        <v>AD20VC35WT</v>
      </c>
    </row>
    <row r="167" spans="1:10" ht="15.6">
      <c r="B167"/>
      <c r="C167"/>
      <c r="D167"/>
      <c r="E167"/>
      <c r="F167" s="53" t="str">
        <f t="shared" si="8"/>
        <v/>
      </c>
      <c r="G167"/>
      <c r="H167"/>
      <c r="I167"/>
      <c r="J167" s="16">
        <f t="shared" si="9"/>
        <v>0</v>
      </c>
    </row>
    <row r="168" spans="1:10" ht="15.6">
      <c r="A168" s="19" t="s">
        <v>1864</v>
      </c>
      <c r="B168" s="19" t="s">
        <v>1865</v>
      </c>
      <c r="C168" s="19" t="s">
        <v>1797</v>
      </c>
      <c r="D168" s="19" t="s">
        <v>312</v>
      </c>
      <c r="E168" s="19"/>
      <c r="F168" s="53" t="str">
        <f t="shared" ref="F168:F231" si="10">D168&amp;E168</f>
        <v>Mahogany</v>
      </c>
      <c r="G168" s="19">
        <v>12</v>
      </c>
      <c r="H168" s="19">
        <v>96</v>
      </c>
      <c r="I168" s="22">
        <v>1195</v>
      </c>
      <c r="J168" s="16" t="str">
        <f t="shared" ref="J168:J231" si="11">A168</f>
        <v>AD12VC35MH</v>
      </c>
    </row>
    <row r="169" spans="1:10" ht="15.6">
      <c r="A169" s="19" t="s">
        <v>1866</v>
      </c>
      <c r="B169" s="19" t="s">
        <v>1867</v>
      </c>
      <c r="C169" s="19" t="s">
        <v>1797</v>
      </c>
      <c r="D169" s="19" t="s">
        <v>326</v>
      </c>
      <c r="E169" s="19"/>
      <c r="F169" s="53" t="str">
        <f t="shared" si="10"/>
        <v xml:space="preserve">Cypress </v>
      </c>
      <c r="G169" s="19">
        <v>12</v>
      </c>
      <c r="H169" s="19">
        <v>96</v>
      </c>
      <c r="I169" s="22">
        <v>1195</v>
      </c>
      <c r="J169" s="16" t="str">
        <f t="shared" si="11"/>
        <v>AD12VC35CY</v>
      </c>
    </row>
    <row r="170" spans="1:10" ht="15.6">
      <c r="A170" s="19" t="s">
        <v>1868</v>
      </c>
      <c r="B170" s="19" t="s">
        <v>1869</v>
      </c>
      <c r="C170" s="19" t="s">
        <v>1797</v>
      </c>
      <c r="D170" s="19" t="s">
        <v>339</v>
      </c>
      <c r="E170" s="19"/>
      <c r="F170" s="53" t="str">
        <f t="shared" si="10"/>
        <v>Dark Hickory</v>
      </c>
      <c r="G170" s="19">
        <v>12</v>
      </c>
      <c r="H170" s="19">
        <v>96</v>
      </c>
      <c r="I170" s="22">
        <v>1195</v>
      </c>
      <c r="J170" s="16" t="str">
        <f t="shared" si="11"/>
        <v>AD12VC35DH</v>
      </c>
    </row>
    <row r="171" spans="1:10" ht="15.6">
      <c r="A171" s="19" t="s">
        <v>1870</v>
      </c>
      <c r="B171" s="19" t="s">
        <v>1871</v>
      </c>
      <c r="C171" s="19" t="s">
        <v>1797</v>
      </c>
      <c r="D171" s="19" t="s">
        <v>1199</v>
      </c>
      <c r="E171" s="19"/>
      <c r="F171" s="53" t="str">
        <f t="shared" si="10"/>
        <v>Coastline®</v>
      </c>
      <c r="G171" s="19">
        <v>12</v>
      </c>
      <c r="H171" s="19">
        <v>96</v>
      </c>
      <c r="I171" s="22">
        <v>1195</v>
      </c>
      <c r="J171" s="16" t="str">
        <f t="shared" si="11"/>
        <v>AD12VC35CL</v>
      </c>
    </row>
    <row r="172" spans="1:10" ht="15.6">
      <c r="A172" s="19" t="s">
        <v>1872</v>
      </c>
      <c r="B172" s="19" t="s">
        <v>1873</v>
      </c>
      <c r="C172" s="19" t="s">
        <v>1797</v>
      </c>
      <c r="D172" s="19" t="s">
        <v>1203</v>
      </c>
      <c r="E172" s="19"/>
      <c r="F172" s="53" t="str">
        <f t="shared" si="10"/>
        <v>English Walnut™</v>
      </c>
      <c r="G172" s="19">
        <v>12</v>
      </c>
      <c r="H172" s="19">
        <v>96</v>
      </c>
      <c r="I172" s="22">
        <v>1195</v>
      </c>
      <c r="J172" s="16" t="str">
        <f t="shared" si="11"/>
        <v>AD12VC35EW</v>
      </c>
    </row>
    <row r="173" spans="1:10" ht="15.6">
      <c r="A173" s="19" t="s">
        <v>1874</v>
      </c>
      <c r="B173" s="19" t="s">
        <v>1875</v>
      </c>
      <c r="C173" s="19" t="s">
        <v>1797</v>
      </c>
      <c r="D173" s="19" t="s">
        <v>1207</v>
      </c>
      <c r="E173" s="19"/>
      <c r="F173" s="53" t="str">
        <f t="shared" si="10"/>
        <v>Weathered Teak™</v>
      </c>
      <c r="G173" s="19">
        <v>12</v>
      </c>
      <c r="H173" s="19">
        <v>96</v>
      </c>
      <c r="I173" s="22">
        <v>1195</v>
      </c>
      <c r="J173" s="16" t="str">
        <f t="shared" si="11"/>
        <v>AD12VC35WT</v>
      </c>
    </row>
    <row r="174" spans="1:10" ht="15.6">
      <c r="A174" s="11"/>
      <c r="B174"/>
      <c r="C174"/>
      <c r="D174"/>
      <c r="E174"/>
      <c r="F174" s="53" t="str">
        <f t="shared" si="10"/>
        <v/>
      </c>
      <c r="G174"/>
      <c r="H174"/>
      <c r="I174"/>
      <c r="J174" s="16">
        <f t="shared" si="11"/>
        <v>0</v>
      </c>
    </row>
    <row r="175" spans="1:10" ht="15.6">
      <c r="A175" s="17" t="s">
        <v>1876</v>
      </c>
      <c r="B175" s="17" t="s">
        <v>440</v>
      </c>
      <c r="C175" s="17" t="s">
        <v>1877</v>
      </c>
      <c r="D175" s="17" t="s">
        <v>79</v>
      </c>
      <c r="E175" t="s">
        <v>1685</v>
      </c>
      <c r="F175" s="53" t="str">
        <f t="shared" si="10"/>
        <v>MAHOGANY12' RIMJOIST</v>
      </c>
      <c r="G175" s="17">
        <v>12</v>
      </c>
      <c r="H175" s="17">
        <v>36</v>
      </c>
      <c r="I175" s="17">
        <v>660</v>
      </c>
      <c r="J175" s="16" t="str">
        <f t="shared" si="11"/>
        <v>AD12RJMH</v>
      </c>
    </row>
    <row r="176" spans="1:10" ht="15.6">
      <c r="A176" s="17" t="s">
        <v>1878</v>
      </c>
      <c r="B176" s="17" t="s">
        <v>442</v>
      </c>
      <c r="C176" s="17" t="s">
        <v>1877</v>
      </c>
      <c r="D176" s="17" t="s">
        <v>326</v>
      </c>
      <c r="E176" t="s">
        <v>1685</v>
      </c>
      <c r="F176" s="53" t="str">
        <f t="shared" si="10"/>
        <v>Cypress 12' RIMJOIST</v>
      </c>
      <c r="G176" s="17">
        <v>12</v>
      </c>
      <c r="H176" s="17">
        <v>36</v>
      </c>
      <c r="I176" s="17">
        <v>660</v>
      </c>
      <c r="J176" s="16" t="str">
        <f t="shared" si="11"/>
        <v>AD12RJCY</v>
      </c>
    </row>
    <row r="177" spans="1:10" ht="15.6">
      <c r="A177" s="17" t="s">
        <v>1879</v>
      </c>
      <c r="B177" s="17" t="s">
        <v>444</v>
      </c>
      <c r="C177" s="17" t="s">
        <v>1877</v>
      </c>
      <c r="D177" s="17" t="s">
        <v>76</v>
      </c>
      <c r="E177" t="s">
        <v>1685</v>
      </c>
      <c r="F177" s="53" t="str">
        <f t="shared" si="10"/>
        <v>DARK HICKORY12' RIMJOIST</v>
      </c>
      <c r="G177" s="17">
        <v>12</v>
      </c>
      <c r="H177" s="17">
        <v>36</v>
      </c>
      <c r="I177" s="17">
        <v>660</v>
      </c>
      <c r="J177" s="16" t="str">
        <f t="shared" si="11"/>
        <v>AD12RJDH</v>
      </c>
    </row>
    <row r="178" spans="1:10" ht="15.6">
      <c r="A178" s="17" t="s">
        <v>1880</v>
      </c>
      <c r="B178" s="17" t="s">
        <v>446</v>
      </c>
      <c r="C178" s="17" t="s">
        <v>1877</v>
      </c>
      <c r="D178" s="16" t="s">
        <v>75</v>
      </c>
      <c r="E178" t="s">
        <v>1685</v>
      </c>
      <c r="F178" s="53" t="str">
        <f t="shared" si="10"/>
        <v>COASTLINE12' RIMJOIST</v>
      </c>
      <c r="G178" s="17">
        <v>12</v>
      </c>
      <c r="H178" s="17">
        <v>36</v>
      </c>
      <c r="I178" s="17">
        <v>660</v>
      </c>
      <c r="J178" s="16" t="str">
        <f t="shared" si="11"/>
        <v>AD12RJCL</v>
      </c>
    </row>
    <row r="179" spans="1:10" ht="15.6">
      <c r="A179" s="17" t="s">
        <v>1881</v>
      </c>
      <c r="B179" s="17" t="s">
        <v>448</v>
      </c>
      <c r="C179" s="17" t="s">
        <v>1877</v>
      </c>
      <c r="D179" s="16" t="s">
        <v>77</v>
      </c>
      <c r="E179" t="s">
        <v>1685</v>
      </c>
      <c r="F179" s="53" t="str">
        <f t="shared" si="10"/>
        <v>ENGLISH WALNUT12' RIMJOIST</v>
      </c>
      <c r="G179" s="17">
        <v>12</v>
      </c>
      <c r="H179" s="17">
        <v>36</v>
      </c>
      <c r="I179" s="17">
        <v>660</v>
      </c>
      <c r="J179" s="16" t="str">
        <f t="shared" si="11"/>
        <v>AD12RJEW</v>
      </c>
    </row>
    <row r="180" spans="1:10" ht="15.6">
      <c r="A180" s="17" t="s">
        <v>1882</v>
      </c>
      <c r="B180" s="17" t="s">
        <v>450</v>
      </c>
      <c r="C180" s="17" t="s">
        <v>1877</v>
      </c>
      <c r="D180" s="16" t="s">
        <v>78</v>
      </c>
      <c r="E180" t="s">
        <v>1685</v>
      </c>
      <c r="F180" s="53" t="str">
        <f t="shared" si="10"/>
        <v>WEATHERED TEAK12' RIMJOIST</v>
      </c>
      <c r="G180" s="17">
        <v>12</v>
      </c>
      <c r="H180" s="17">
        <v>36</v>
      </c>
      <c r="I180" s="17">
        <v>660</v>
      </c>
      <c r="J180" s="16" t="str">
        <f t="shared" si="11"/>
        <v>AD12RJWT</v>
      </c>
    </row>
    <row r="181" spans="1:10" ht="15.6">
      <c r="A181" s="11"/>
      <c r="B181"/>
      <c r="C181"/>
      <c r="D181"/>
      <c r="E181"/>
      <c r="F181" s="53" t="str">
        <f t="shared" si="10"/>
        <v/>
      </c>
      <c r="G181"/>
      <c r="H181"/>
      <c r="I181"/>
      <c r="J181" s="16">
        <f t="shared" si="11"/>
        <v>0</v>
      </c>
    </row>
    <row r="182" spans="1:10" ht="15.6">
      <c r="A182" s="17">
        <v>0</v>
      </c>
      <c r="B182" s="17" t="s">
        <v>465</v>
      </c>
      <c r="C182" s="16" t="s">
        <v>1797</v>
      </c>
      <c r="D182" s="17" t="s">
        <v>1199</v>
      </c>
      <c r="E182" s="17"/>
      <c r="F182" s="53" t="str">
        <f t="shared" si="10"/>
        <v>Coastline®</v>
      </c>
      <c r="G182" s="17">
        <v>12</v>
      </c>
      <c r="H182" s="17">
        <v>40</v>
      </c>
      <c r="I182" s="1">
        <v>1152</v>
      </c>
      <c r="J182" s="16">
        <f t="shared" si="11"/>
        <v>0</v>
      </c>
    </row>
    <row r="183" spans="1:10" ht="15.6">
      <c r="A183" s="17">
        <v>0</v>
      </c>
      <c r="B183" s="17" t="s">
        <v>467</v>
      </c>
      <c r="C183" s="16" t="s">
        <v>1797</v>
      </c>
      <c r="D183" s="17" t="s">
        <v>1199</v>
      </c>
      <c r="E183" s="17"/>
      <c r="F183" s="53" t="str">
        <f t="shared" si="10"/>
        <v>Coastline®</v>
      </c>
      <c r="G183" s="17">
        <v>16</v>
      </c>
      <c r="H183" s="17">
        <v>40</v>
      </c>
      <c r="I183" s="1">
        <v>1536</v>
      </c>
      <c r="J183" s="16">
        <f t="shared" si="11"/>
        <v>0</v>
      </c>
    </row>
    <row r="184" spans="1:10" ht="15.6">
      <c r="A184" s="17">
        <v>0</v>
      </c>
      <c r="B184" s="17" t="s">
        <v>469</v>
      </c>
      <c r="C184" s="16" t="s">
        <v>1797</v>
      </c>
      <c r="D184" s="17" t="s">
        <v>1199</v>
      </c>
      <c r="E184" s="17"/>
      <c r="F184" s="53" t="str">
        <f t="shared" si="10"/>
        <v>Coastline®</v>
      </c>
      <c r="G184" s="17">
        <v>20</v>
      </c>
      <c r="H184" s="17">
        <v>40</v>
      </c>
      <c r="I184" s="1">
        <v>1920</v>
      </c>
      <c r="J184" s="16">
        <f t="shared" si="11"/>
        <v>0</v>
      </c>
    </row>
    <row r="185" spans="1:10" ht="15.6">
      <c r="B185"/>
      <c r="C185"/>
      <c r="D185"/>
      <c r="E185"/>
      <c r="F185" s="53" t="str">
        <f t="shared" si="10"/>
        <v/>
      </c>
      <c r="G185"/>
      <c r="H185"/>
      <c r="I185"/>
      <c r="J185" s="16">
        <f t="shared" si="11"/>
        <v>0</v>
      </c>
    </row>
    <row r="186" spans="1:10" ht="36">
      <c r="A186" s="10"/>
      <c r="B186" s="10" t="s">
        <v>127</v>
      </c>
      <c r="C186" s="10" t="s">
        <v>307</v>
      </c>
      <c r="D186" s="10" t="s">
        <v>128</v>
      </c>
      <c r="E186" s="10"/>
      <c r="F186" s="53" t="str">
        <f t="shared" si="10"/>
        <v>Color</v>
      </c>
      <c r="G186" s="10" t="s">
        <v>129</v>
      </c>
      <c r="H186" s="10" t="s">
        <v>130</v>
      </c>
      <c r="I186" s="10" t="s">
        <v>131</v>
      </c>
      <c r="J186" s="16">
        <f t="shared" si="11"/>
        <v>0</v>
      </c>
    </row>
    <row r="187" spans="1:10" ht="15.6">
      <c r="B187"/>
      <c r="C187"/>
      <c r="D187"/>
      <c r="E187"/>
      <c r="F187" s="53" t="str">
        <f t="shared" si="10"/>
        <v/>
      </c>
      <c r="G187"/>
      <c r="H187"/>
      <c r="I187"/>
      <c r="J187" s="16">
        <f t="shared" si="11"/>
        <v>0</v>
      </c>
    </row>
    <row r="188" spans="1:10" ht="15.6">
      <c r="A188" s="13" t="s">
        <v>1883</v>
      </c>
      <c r="B188" s="13" t="s">
        <v>473</v>
      </c>
      <c r="C188" s="13" t="s">
        <v>1884</v>
      </c>
      <c r="D188" s="13" t="s">
        <v>1885</v>
      </c>
      <c r="E188" t="s">
        <v>1646</v>
      </c>
      <c r="F188" s="53" t="str">
        <f t="shared" si="10"/>
        <v>BROWN OAK12' GROOVED</v>
      </c>
      <c r="G188" s="13">
        <v>12</v>
      </c>
      <c r="H188" s="13">
        <v>64</v>
      </c>
      <c r="I188" s="1">
        <v>1592</v>
      </c>
      <c r="J188" s="16" t="str">
        <f t="shared" si="11"/>
        <v>TT12EWEGBO</v>
      </c>
    </row>
    <row r="189" spans="1:10" ht="15.6">
      <c r="A189" s="13" t="s">
        <v>1886</v>
      </c>
      <c r="B189" s="13" t="s">
        <v>477</v>
      </c>
      <c r="C189" s="13" t="s">
        <v>1884</v>
      </c>
      <c r="D189" s="13" t="s">
        <v>1885</v>
      </c>
      <c r="E189" t="s">
        <v>1647</v>
      </c>
      <c r="F189" s="53" t="str">
        <f t="shared" si="10"/>
        <v>BROWN OAK16' GROOVED</v>
      </c>
      <c r="G189" s="13">
        <v>16</v>
      </c>
      <c r="H189" s="13">
        <v>64</v>
      </c>
      <c r="I189" s="1">
        <v>2114</v>
      </c>
      <c r="J189" s="16" t="str">
        <f t="shared" si="11"/>
        <v>TT16EWEGBO</v>
      </c>
    </row>
    <row r="190" spans="1:10" ht="15.6">
      <c r="A190" s="13" t="s">
        <v>1887</v>
      </c>
      <c r="B190" s="13" t="s">
        <v>479</v>
      </c>
      <c r="C190" s="13" t="s">
        <v>1884</v>
      </c>
      <c r="D190" s="13" t="s">
        <v>1885</v>
      </c>
      <c r="E190" t="s">
        <v>1663</v>
      </c>
      <c r="F190" s="53" t="str">
        <f t="shared" si="10"/>
        <v>BROWN OAK20'GROOVED</v>
      </c>
      <c r="G190" s="13">
        <v>20</v>
      </c>
      <c r="H190" s="13">
        <v>64</v>
      </c>
      <c r="I190" s="1">
        <v>2636</v>
      </c>
      <c r="J190" s="16" t="str">
        <f t="shared" si="11"/>
        <v>TT20EWEGBO</v>
      </c>
    </row>
    <row r="191" spans="1:10" ht="15.6">
      <c r="A191" s="13" t="s">
        <v>1888</v>
      </c>
      <c r="B191" s="13" t="s">
        <v>481</v>
      </c>
      <c r="C191" s="13" t="s">
        <v>1884</v>
      </c>
      <c r="D191" s="13" t="s">
        <v>1889</v>
      </c>
      <c r="E191" t="s">
        <v>1646</v>
      </c>
      <c r="F191" s="53" t="str">
        <f t="shared" si="10"/>
        <v>SILVER MAPLE12' GROOVED</v>
      </c>
      <c r="G191" s="13">
        <v>12</v>
      </c>
      <c r="H191" s="13">
        <v>64</v>
      </c>
      <c r="I191" s="1">
        <v>1592</v>
      </c>
      <c r="J191" s="16" t="str">
        <f t="shared" si="11"/>
        <v>TT12EWEGSM</v>
      </c>
    </row>
    <row r="192" spans="1:10" ht="15.6">
      <c r="A192" s="13" t="s">
        <v>1890</v>
      </c>
      <c r="B192" s="13" t="s">
        <v>484</v>
      </c>
      <c r="C192" s="13" t="s">
        <v>1884</v>
      </c>
      <c r="D192" s="13" t="s">
        <v>1889</v>
      </c>
      <c r="E192" t="s">
        <v>1647</v>
      </c>
      <c r="F192" s="53" t="str">
        <f t="shared" si="10"/>
        <v>SILVER MAPLE16' GROOVED</v>
      </c>
      <c r="G192" s="13">
        <v>16</v>
      </c>
      <c r="H192" s="13">
        <v>64</v>
      </c>
      <c r="I192" s="1">
        <v>2114</v>
      </c>
      <c r="J192" s="16" t="str">
        <f t="shared" si="11"/>
        <v>TT16EWEGSM</v>
      </c>
    </row>
    <row r="193" spans="1:10" ht="15.6">
      <c r="A193" s="13" t="s">
        <v>1891</v>
      </c>
      <c r="B193" s="13" t="s">
        <v>486</v>
      </c>
      <c r="C193" s="13" t="s">
        <v>1884</v>
      </c>
      <c r="D193" s="13" t="s">
        <v>1889</v>
      </c>
      <c r="E193" t="s">
        <v>1663</v>
      </c>
      <c r="F193" s="53" t="str">
        <f t="shared" si="10"/>
        <v>SILVER MAPLE20'GROOVED</v>
      </c>
      <c r="G193" s="13">
        <v>20</v>
      </c>
      <c r="H193" s="13">
        <v>64</v>
      </c>
      <c r="I193" s="1">
        <v>2636</v>
      </c>
      <c r="J193" s="16" t="str">
        <f t="shared" si="11"/>
        <v>TT20EWEGSM</v>
      </c>
    </row>
    <row r="194" spans="1:10" ht="15.6">
      <c r="A194" s="16" t="s">
        <v>1892</v>
      </c>
      <c r="B194" s="16" t="s">
        <v>488</v>
      </c>
      <c r="C194" s="13" t="s">
        <v>1884</v>
      </c>
      <c r="D194" s="16" t="s">
        <v>489</v>
      </c>
      <c r="E194" t="s">
        <v>1646</v>
      </c>
      <c r="F194" s="53" t="str">
        <f t="shared" si="10"/>
        <v>Sandy Birch12' GROOVED</v>
      </c>
      <c r="G194" s="16">
        <v>12</v>
      </c>
      <c r="H194" s="16">
        <v>64</v>
      </c>
      <c r="I194" s="1">
        <v>1592</v>
      </c>
      <c r="J194" s="16" t="str">
        <f t="shared" si="11"/>
        <v>TT12EWEGSB</v>
      </c>
    </row>
    <row r="195" spans="1:10" ht="15.6">
      <c r="A195" s="16" t="s">
        <v>1893</v>
      </c>
      <c r="B195" s="16" t="s">
        <v>491</v>
      </c>
      <c r="C195" s="13" t="s">
        <v>1884</v>
      </c>
      <c r="D195" s="16" t="s">
        <v>489</v>
      </c>
      <c r="E195" t="s">
        <v>1647</v>
      </c>
      <c r="F195" s="53" t="str">
        <f t="shared" si="10"/>
        <v>Sandy Birch16' GROOVED</v>
      </c>
      <c r="G195" s="16">
        <v>16</v>
      </c>
      <c r="H195" s="16">
        <v>64</v>
      </c>
      <c r="I195" s="1">
        <v>2114</v>
      </c>
      <c r="J195" s="16" t="str">
        <f t="shared" si="11"/>
        <v>TT16EWEGSB</v>
      </c>
    </row>
    <row r="196" spans="1:10" ht="15.6">
      <c r="A196" s="16" t="s">
        <v>1894</v>
      </c>
      <c r="B196" s="16" t="s">
        <v>493</v>
      </c>
      <c r="C196" s="13" t="s">
        <v>1884</v>
      </c>
      <c r="D196" s="16" t="s">
        <v>489</v>
      </c>
      <c r="E196" t="s">
        <v>1663</v>
      </c>
      <c r="F196" s="53" t="str">
        <f t="shared" si="10"/>
        <v>Sandy Birch20'GROOVED</v>
      </c>
      <c r="G196" s="16">
        <v>20</v>
      </c>
      <c r="H196" s="16">
        <v>64</v>
      </c>
      <c r="I196" s="1">
        <v>2636</v>
      </c>
      <c r="J196" s="16" t="str">
        <f t="shared" si="11"/>
        <v>TT20EWEGSB</v>
      </c>
    </row>
    <row r="197" spans="1:10" ht="15.6">
      <c r="A197" s="16" t="s">
        <v>1895</v>
      </c>
      <c r="B197" s="16" t="s">
        <v>495</v>
      </c>
      <c r="C197" s="13" t="s">
        <v>1884</v>
      </c>
      <c r="D197" s="16" t="s">
        <v>1896</v>
      </c>
      <c r="E197" t="s">
        <v>1646</v>
      </c>
      <c r="F197" s="53" t="str">
        <f t="shared" si="10"/>
        <v>RUSTIC ELM12' GROOVED</v>
      </c>
      <c r="G197" s="16">
        <v>12</v>
      </c>
      <c r="H197" s="16">
        <v>64</v>
      </c>
      <c r="I197" s="1">
        <v>1592</v>
      </c>
      <c r="J197" s="16" t="str">
        <f t="shared" si="11"/>
        <v>TT12EWEGRE</v>
      </c>
    </row>
    <row r="198" spans="1:10" ht="15.6">
      <c r="A198" s="16" t="s">
        <v>1897</v>
      </c>
      <c r="B198" s="16" t="s">
        <v>498</v>
      </c>
      <c r="C198" s="13" t="s">
        <v>1884</v>
      </c>
      <c r="D198" s="16" t="s">
        <v>1896</v>
      </c>
      <c r="E198" t="s">
        <v>1647</v>
      </c>
      <c r="F198" s="53" t="str">
        <f t="shared" si="10"/>
        <v>RUSTIC ELM16' GROOVED</v>
      </c>
      <c r="G198" s="16">
        <v>16</v>
      </c>
      <c r="H198" s="16">
        <v>64</v>
      </c>
      <c r="I198" s="1">
        <v>2114</v>
      </c>
      <c r="J198" s="16" t="str">
        <f t="shared" si="11"/>
        <v>TT16EWEGRE</v>
      </c>
    </row>
    <row r="199" spans="1:10" ht="15.6">
      <c r="A199" s="16" t="s">
        <v>1898</v>
      </c>
      <c r="B199" s="16" t="s">
        <v>500</v>
      </c>
      <c r="C199" s="13" t="s">
        <v>1884</v>
      </c>
      <c r="D199" s="16" t="s">
        <v>1896</v>
      </c>
      <c r="E199" t="s">
        <v>1663</v>
      </c>
      <c r="F199" s="53" t="str">
        <f t="shared" si="10"/>
        <v>RUSTIC ELM20'GROOVED</v>
      </c>
      <c r="G199" s="16">
        <v>20</v>
      </c>
      <c r="H199" s="16">
        <v>64</v>
      </c>
      <c r="I199" s="1">
        <v>2636</v>
      </c>
      <c r="J199" s="16" t="str">
        <f t="shared" si="11"/>
        <v>TT20EWEGRE</v>
      </c>
    </row>
    <row r="200" spans="1:10" ht="15.6">
      <c r="A200" s="16" t="s">
        <v>1899</v>
      </c>
      <c r="B200" s="16" t="s">
        <v>502</v>
      </c>
      <c r="C200" s="13" t="s">
        <v>1884</v>
      </c>
      <c r="D200" s="16" t="s">
        <v>1900</v>
      </c>
      <c r="E200" t="s">
        <v>1646</v>
      </c>
      <c r="F200" s="53" t="str">
        <f t="shared" si="10"/>
        <v>STONE ASH12' GROOVED</v>
      </c>
      <c r="G200" s="16">
        <v>12</v>
      </c>
      <c r="H200" s="16">
        <v>64</v>
      </c>
      <c r="I200" s="1">
        <v>1592</v>
      </c>
      <c r="J200" s="16" t="str">
        <f t="shared" si="11"/>
        <v>TT12EWEGSA</v>
      </c>
    </row>
    <row r="201" spans="1:10" ht="15.6">
      <c r="A201" s="16" t="s">
        <v>1901</v>
      </c>
      <c r="B201" s="16" t="s">
        <v>505</v>
      </c>
      <c r="C201" s="13" t="s">
        <v>1884</v>
      </c>
      <c r="D201" s="16" t="s">
        <v>1900</v>
      </c>
      <c r="E201" t="s">
        <v>1647</v>
      </c>
      <c r="F201" s="53" t="str">
        <f t="shared" si="10"/>
        <v>STONE ASH16' GROOVED</v>
      </c>
      <c r="G201" s="16">
        <v>16</v>
      </c>
      <c r="H201" s="16">
        <v>64</v>
      </c>
      <c r="I201" s="1">
        <v>2114</v>
      </c>
      <c r="J201" s="16" t="str">
        <f t="shared" si="11"/>
        <v>TT16EWEGSA</v>
      </c>
    </row>
    <row r="202" spans="1:10" ht="15.6">
      <c r="A202" s="16" t="s">
        <v>1902</v>
      </c>
      <c r="B202" s="16" t="s">
        <v>507</v>
      </c>
      <c r="C202" s="13" t="s">
        <v>1884</v>
      </c>
      <c r="D202" s="16" t="s">
        <v>1900</v>
      </c>
      <c r="E202" t="s">
        <v>1663</v>
      </c>
      <c r="F202" s="53" t="str">
        <f t="shared" si="10"/>
        <v>STONE ASH20'GROOVED</v>
      </c>
      <c r="G202" s="16">
        <v>20</v>
      </c>
      <c r="H202" s="16">
        <v>64</v>
      </c>
      <c r="I202" s="1">
        <v>2636</v>
      </c>
      <c r="J202" s="16" t="str">
        <f t="shared" si="11"/>
        <v>TT20EWEGSA</v>
      </c>
    </row>
    <row r="203" spans="1:10" ht="15.6">
      <c r="A203" s="13" t="s">
        <v>1903</v>
      </c>
      <c r="B203" s="13" t="s">
        <v>509</v>
      </c>
      <c r="C203" s="13" t="s">
        <v>1904</v>
      </c>
      <c r="D203" s="13" t="s">
        <v>1885</v>
      </c>
      <c r="E203" t="s">
        <v>1667</v>
      </c>
      <c r="F203" s="53" t="str">
        <f t="shared" si="10"/>
        <v>BROWN OAK16' SOLID</v>
      </c>
      <c r="G203" s="13">
        <v>16</v>
      </c>
      <c r="H203" s="13">
        <v>64</v>
      </c>
      <c r="I203" s="1">
        <v>2216</v>
      </c>
      <c r="J203" s="16" t="str">
        <f t="shared" si="11"/>
        <v>TT16EWESBO</v>
      </c>
    </row>
    <row r="204" spans="1:10" ht="15.6">
      <c r="A204" s="13" t="s">
        <v>1905</v>
      </c>
      <c r="B204" s="13" t="s">
        <v>511</v>
      </c>
      <c r="C204" s="13" t="s">
        <v>1904</v>
      </c>
      <c r="D204" s="13" t="s">
        <v>1885</v>
      </c>
      <c r="E204" t="s">
        <v>1649</v>
      </c>
      <c r="F204" s="53" t="str">
        <f t="shared" si="10"/>
        <v>BROWN OAK20' SOLID</v>
      </c>
      <c r="G204" s="13">
        <v>20</v>
      </c>
      <c r="H204" s="13">
        <v>64</v>
      </c>
      <c r="I204" s="1">
        <v>2764</v>
      </c>
      <c r="J204" s="16" t="str">
        <f t="shared" si="11"/>
        <v>TT20EWESBO</v>
      </c>
    </row>
    <row r="205" spans="1:10" ht="15.6">
      <c r="A205" s="13" t="s">
        <v>1906</v>
      </c>
      <c r="B205" s="13" t="s">
        <v>513</v>
      </c>
      <c r="C205" s="13" t="s">
        <v>1904</v>
      </c>
      <c r="D205" s="13" t="s">
        <v>1889</v>
      </c>
      <c r="E205" t="s">
        <v>1667</v>
      </c>
      <c r="F205" s="53" t="str">
        <f t="shared" si="10"/>
        <v>SILVER MAPLE16' SOLID</v>
      </c>
      <c r="G205" s="13">
        <v>16</v>
      </c>
      <c r="H205" s="13">
        <v>64</v>
      </c>
      <c r="I205" s="1">
        <v>2216</v>
      </c>
      <c r="J205" s="16" t="str">
        <f t="shared" si="11"/>
        <v>TT16EWESSM</v>
      </c>
    </row>
    <row r="206" spans="1:10" ht="15.6">
      <c r="A206" s="13" t="s">
        <v>1907</v>
      </c>
      <c r="B206" s="13" t="s">
        <v>515</v>
      </c>
      <c r="C206" s="13" t="s">
        <v>1904</v>
      </c>
      <c r="D206" s="13" t="s">
        <v>1889</v>
      </c>
      <c r="E206" t="s">
        <v>1649</v>
      </c>
      <c r="F206" s="53" t="str">
        <f t="shared" si="10"/>
        <v>SILVER MAPLE20' SOLID</v>
      </c>
      <c r="G206" s="13">
        <v>20</v>
      </c>
      <c r="H206" s="13">
        <v>64</v>
      </c>
      <c r="I206" s="1">
        <v>2764</v>
      </c>
      <c r="J206" s="16" t="str">
        <f t="shared" si="11"/>
        <v>TT20EWESSM</v>
      </c>
    </row>
    <row r="207" spans="1:10" ht="15.6">
      <c r="A207" s="16">
        <v>0</v>
      </c>
      <c r="B207" s="16" t="s">
        <v>517</v>
      </c>
      <c r="C207" s="13" t="s">
        <v>1904</v>
      </c>
      <c r="D207" s="16" t="s">
        <v>489</v>
      </c>
      <c r="E207" t="s">
        <v>1667</v>
      </c>
      <c r="F207" s="53" t="str">
        <f t="shared" si="10"/>
        <v>Sandy Birch16' SOLID</v>
      </c>
      <c r="G207" s="16">
        <v>16</v>
      </c>
      <c r="H207" s="16">
        <v>64</v>
      </c>
      <c r="I207" s="1">
        <v>2216</v>
      </c>
      <c r="J207" s="16">
        <f t="shared" si="11"/>
        <v>0</v>
      </c>
    </row>
    <row r="208" spans="1:10" ht="15.6">
      <c r="A208" s="16" t="s">
        <v>1908</v>
      </c>
      <c r="B208" s="16" t="s">
        <v>519</v>
      </c>
      <c r="C208" s="13" t="s">
        <v>1904</v>
      </c>
      <c r="D208" s="16" t="s">
        <v>489</v>
      </c>
      <c r="E208" t="s">
        <v>1649</v>
      </c>
      <c r="F208" s="53" t="str">
        <f t="shared" si="10"/>
        <v>Sandy Birch20' SOLID</v>
      </c>
      <c r="G208" s="16">
        <v>20</v>
      </c>
      <c r="H208" s="16">
        <v>64</v>
      </c>
      <c r="I208" s="1">
        <v>2764</v>
      </c>
      <c r="J208" s="16" t="str">
        <f t="shared" si="11"/>
        <v>TT20EWESSB</v>
      </c>
    </row>
    <row r="209" spans="1:10" ht="15.6">
      <c r="A209" s="16" t="s">
        <v>1909</v>
      </c>
      <c r="B209" s="16" t="s">
        <v>521</v>
      </c>
      <c r="C209" s="13" t="s">
        <v>1904</v>
      </c>
      <c r="D209" s="16" t="s">
        <v>1896</v>
      </c>
      <c r="E209" t="s">
        <v>1667</v>
      </c>
      <c r="F209" s="53" t="str">
        <f t="shared" si="10"/>
        <v>RUSTIC ELM16' SOLID</v>
      </c>
      <c r="G209" s="16">
        <v>16</v>
      </c>
      <c r="H209" s="16">
        <v>64</v>
      </c>
      <c r="I209" s="1">
        <v>2216</v>
      </c>
      <c r="J209" s="16" t="str">
        <f t="shared" si="11"/>
        <v>TT16EWESRE</v>
      </c>
    </row>
    <row r="210" spans="1:10" ht="15.6">
      <c r="A210" s="16" t="s">
        <v>1910</v>
      </c>
      <c r="B210" s="16" t="s">
        <v>523</v>
      </c>
      <c r="C210" s="13" t="s">
        <v>1904</v>
      </c>
      <c r="D210" s="16" t="s">
        <v>1896</v>
      </c>
      <c r="E210" t="s">
        <v>1649</v>
      </c>
      <c r="F210" s="53" t="str">
        <f t="shared" si="10"/>
        <v>RUSTIC ELM20' SOLID</v>
      </c>
      <c r="G210" s="16">
        <v>20</v>
      </c>
      <c r="H210" s="16">
        <v>64</v>
      </c>
      <c r="I210" s="1">
        <v>2764</v>
      </c>
      <c r="J210" s="16" t="str">
        <f t="shared" si="11"/>
        <v>TT20EWESRE</v>
      </c>
    </row>
    <row r="211" spans="1:10" ht="15.6">
      <c r="A211" s="16" t="s">
        <v>1911</v>
      </c>
      <c r="B211" s="16" t="s">
        <v>525</v>
      </c>
      <c r="C211" s="13" t="s">
        <v>1904</v>
      </c>
      <c r="D211" s="16" t="s">
        <v>1900</v>
      </c>
      <c r="E211" t="s">
        <v>1667</v>
      </c>
      <c r="F211" s="53" t="str">
        <f t="shared" si="10"/>
        <v>STONE ASH16' SOLID</v>
      </c>
      <c r="G211" s="16">
        <v>16</v>
      </c>
      <c r="H211" s="16">
        <v>64</v>
      </c>
      <c r="I211" s="1">
        <v>2216</v>
      </c>
      <c r="J211" s="16" t="str">
        <f t="shared" si="11"/>
        <v>TT16EWESSA</v>
      </c>
    </row>
    <row r="212" spans="1:10" ht="15.6">
      <c r="A212" s="16" t="s">
        <v>1912</v>
      </c>
      <c r="B212" s="16" t="s">
        <v>527</v>
      </c>
      <c r="C212" s="13" t="s">
        <v>1904</v>
      </c>
      <c r="D212" s="16" t="s">
        <v>1900</v>
      </c>
      <c r="E212" t="s">
        <v>1649</v>
      </c>
      <c r="F212" s="53" t="str">
        <f t="shared" si="10"/>
        <v>STONE ASH20' SOLID</v>
      </c>
      <c r="G212" s="16">
        <v>20</v>
      </c>
      <c r="H212" s="16">
        <v>64</v>
      </c>
      <c r="I212" s="1">
        <v>2764</v>
      </c>
      <c r="J212" s="16" t="str">
        <f t="shared" si="11"/>
        <v>TT20EWESSA</v>
      </c>
    </row>
    <row r="213" spans="1:10" ht="15.6">
      <c r="B213"/>
      <c r="C213"/>
      <c r="D213"/>
      <c r="E213"/>
      <c r="F213" s="53" t="str">
        <f t="shared" si="10"/>
        <v/>
      </c>
      <c r="G213"/>
      <c r="H213"/>
      <c r="I213"/>
      <c r="J213" s="16">
        <f t="shared" si="11"/>
        <v>0</v>
      </c>
    </row>
    <row r="214" spans="1:10" ht="15.6">
      <c r="A214" s="13" t="s">
        <v>1913</v>
      </c>
      <c r="B214" s="13" t="s">
        <v>529</v>
      </c>
      <c r="C214" s="13" t="s">
        <v>1914</v>
      </c>
      <c r="D214" s="13" t="s">
        <v>1885</v>
      </c>
      <c r="E214" t="s">
        <v>1651</v>
      </c>
      <c r="F214" s="53" t="str">
        <f t="shared" si="10"/>
        <v>BROWN OAK12' FASCIA</v>
      </c>
      <c r="G214" s="13">
        <v>12</v>
      </c>
      <c r="H214" s="13">
        <v>30</v>
      </c>
      <c r="I214" s="1">
        <v>1347</v>
      </c>
      <c r="J214" s="16" t="str">
        <f t="shared" si="11"/>
        <v>TT12EWEFBO</v>
      </c>
    </row>
    <row r="215" spans="1:10" ht="15.6">
      <c r="A215" s="13" t="s">
        <v>1915</v>
      </c>
      <c r="B215" s="13" t="s">
        <v>531</v>
      </c>
      <c r="C215" s="13" t="s">
        <v>1914</v>
      </c>
      <c r="D215" s="13" t="s">
        <v>1889</v>
      </c>
      <c r="E215" t="s">
        <v>1651</v>
      </c>
      <c r="F215" s="53" t="str">
        <f t="shared" si="10"/>
        <v>SILVER MAPLE12' FASCIA</v>
      </c>
      <c r="G215" s="13">
        <v>12</v>
      </c>
      <c r="H215" s="13">
        <v>30</v>
      </c>
      <c r="I215" s="1">
        <v>1347</v>
      </c>
      <c r="J215" s="16" t="str">
        <f t="shared" si="11"/>
        <v>TT12EWEFSM</v>
      </c>
    </row>
    <row r="216" spans="1:10" ht="15.6">
      <c r="A216" s="16" t="s">
        <v>1916</v>
      </c>
      <c r="B216" s="16" t="s">
        <v>533</v>
      </c>
      <c r="C216" s="13" t="s">
        <v>1914</v>
      </c>
      <c r="D216" s="16" t="s">
        <v>489</v>
      </c>
      <c r="E216" t="s">
        <v>1651</v>
      </c>
      <c r="F216" s="53" t="str">
        <f t="shared" si="10"/>
        <v>Sandy Birch12' FASCIA</v>
      </c>
      <c r="G216" s="16">
        <v>12</v>
      </c>
      <c r="H216" s="16">
        <v>30</v>
      </c>
      <c r="I216" s="1">
        <v>1347</v>
      </c>
      <c r="J216" s="16" t="str">
        <f t="shared" si="11"/>
        <v>TT12EWEFSB</v>
      </c>
    </row>
    <row r="217" spans="1:10" ht="15.6">
      <c r="A217" s="16" t="s">
        <v>1917</v>
      </c>
      <c r="B217" s="16" t="s">
        <v>535</v>
      </c>
      <c r="C217" s="13" t="s">
        <v>1914</v>
      </c>
      <c r="D217" s="16" t="s">
        <v>1896</v>
      </c>
      <c r="E217" t="s">
        <v>1651</v>
      </c>
      <c r="F217" s="53" t="str">
        <f t="shared" si="10"/>
        <v>RUSTIC ELM12' FASCIA</v>
      </c>
      <c r="G217" s="16">
        <v>12</v>
      </c>
      <c r="H217" s="16">
        <v>30</v>
      </c>
      <c r="I217" s="1">
        <v>1347</v>
      </c>
      <c r="J217" s="16" t="str">
        <f t="shared" si="11"/>
        <v>TT12EWEFRE</v>
      </c>
    </row>
    <row r="218" spans="1:10" ht="15.6">
      <c r="A218" s="16" t="s">
        <v>1918</v>
      </c>
      <c r="B218" s="16" t="s">
        <v>537</v>
      </c>
      <c r="C218" s="13" t="s">
        <v>1914</v>
      </c>
      <c r="D218" s="16" t="s">
        <v>1900</v>
      </c>
      <c r="E218" t="s">
        <v>1651</v>
      </c>
      <c r="F218" s="53" t="str">
        <f t="shared" si="10"/>
        <v>STONE ASH12' FASCIA</v>
      </c>
      <c r="G218" s="16">
        <v>12</v>
      </c>
      <c r="H218" s="16">
        <v>30</v>
      </c>
      <c r="I218" s="1">
        <v>1347</v>
      </c>
      <c r="J218" s="16" t="str">
        <f t="shared" si="11"/>
        <v>TT12EWEFSA</v>
      </c>
    </row>
    <row r="219" spans="1:10" ht="15.6">
      <c r="A219" s="28"/>
      <c r="B219" s="28"/>
      <c r="C219" s="28"/>
      <c r="D219" s="28"/>
      <c r="E219" s="28"/>
      <c r="F219" s="53" t="str">
        <f t="shared" si="10"/>
        <v/>
      </c>
      <c r="G219" s="28"/>
      <c r="H219" s="28"/>
      <c r="I219" s="28"/>
      <c r="J219" s="16">
        <f t="shared" si="11"/>
        <v>0</v>
      </c>
    </row>
    <row r="220" spans="1:10" ht="15.6">
      <c r="A220" s="13" t="s">
        <v>1919</v>
      </c>
      <c r="B220" s="13" t="s">
        <v>539</v>
      </c>
      <c r="C220" s="13" t="s">
        <v>1920</v>
      </c>
      <c r="D220" s="13" t="s">
        <v>1885</v>
      </c>
      <c r="E220" t="s">
        <v>1650</v>
      </c>
      <c r="F220" s="53" t="str">
        <f t="shared" si="10"/>
        <v>BROWN OAK12' RISER</v>
      </c>
      <c r="G220" s="13">
        <v>12</v>
      </c>
      <c r="H220" s="13">
        <v>42</v>
      </c>
      <c r="I220" s="1">
        <v>1129</v>
      </c>
      <c r="J220" s="16" t="str">
        <f t="shared" si="11"/>
        <v>TT12EWERBO</v>
      </c>
    </row>
    <row r="221" spans="1:10" ht="15.6">
      <c r="A221" s="13" t="s">
        <v>1921</v>
      </c>
      <c r="B221" s="13" t="s">
        <v>541</v>
      </c>
      <c r="C221" s="13" t="s">
        <v>1920</v>
      </c>
      <c r="D221" s="13" t="s">
        <v>1889</v>
      </c>
      <c r="E221" t="s">
        <v>1650</v>
      </c>
      <c r="F221" s="53" t="str">
        <f t="shared" si="10"/>
        <v>SILVER MAPLE12' RISER</v>
      </c>
      <c r="G221" s="13">
        <v>12</v>
      </c>
      <c r="H221" s="13">
        <v>42</v>
      </c>
      <c r="I221" s="1">
        <v>1129</v>
      </c>
      <c r="J221" s="16" t="str">
        <f t="shared" si="11"/>
        <v>TT12EWERSM</v>
      </c>
    </row>
    <row r="222" spans="1:10" ht="15.6">
      <c r="A222" s="16" t="s">
        <v>1922</v>
      </c>
      <c r="B222" s="16" t="s">
        <v>543</v>
      </c>
      <c r="C222" s="13" t="s">
        <v>1920</v>
      </c>
      <c r="D222" s="16" t="s">
        <v>489</v>
      </c>
      <c r="E222" t="s">
        <v>1650</v>
      </c>
      <c r="F222" s="53" t="str">
        <f t="shared" si="10"/>
        <v>Sandy Birch12' RISER</v>
      </c>
      <c r="G222" s="16">
        <v>12</v>
      </c>
      <c r="H222" s="16">
        <v>42</v>
      </c>
      <c r="I222" s="1">
        <v>1129</v>
      </c>
      <c r="J222" s="16" t="str">
        <f t="shared" si="11"/>
        <v>TT12EWERSB</v>
      </c>
    </row>
    <row r="223" spans="1:10" ht="15.6">
      <c r="A223" s="16" t="s">
        <v>1923</v>
      </c>
      <c r="B223" s="16" t="s">
        <v>545</v>
      </c>
      <c r="C223" s="13" t="s">
        <v>1920</v>
      </c>
      <c r="D223" s="16" t="s">
        <v>1896</v>
      </c>
      <c r="E223" t="s">
        <v>1650</v>
      </c>
      <c r="F223" s="53" t="str">
        <f t="shared" si="10"/>
        <v>RUSTIC ELM12' RISER</v>
      </c>
      <c r="G223" s="16">
        <v>12</v>
      </c>
      <c r="H223" s="16">
        <v>42</v>
      </c>
      <c r="I223" s="1">
        <v>1129</v>
      </c>
      <c r="J223" s="16" t="str">
        <f t="shared" si="11"/>
        <v>TT12EWERRE</v>
      </c>
    </row>
    <row r="224" spans="1:10" ht="15.6">
      <c r="A224" s="16" t="s">
        <v>1924</v>
      </c>
      <c r="B224" s="16" t="s">
        <v>547</v>
      </c>
      <c r="C224" s="13" t="s">
        <v>1920</v>
      </c>
      <c r="D224" s="16" t="s">
        <v>1900</v>
      </c>
      <c r="E224" t="s">
        <v>1650</v>
      </c>
      <c r="F224" s="53" t="str">
        <f t="shared" si="10"/>
        <v>STONE ASH12' RISER</v>
      </c>
      <c r="G224" s="16">
        <v>12</v>
      </c>
      <c r="H224" s="16">
        <v>42</v>
      </c>
      <c r="I224" s="1">
        <v>1129</v>
      </c>
      <c r="J224" s="16" t="str">
        <f t="shared" si="11"/>
        <v>TT12EWERSA</v>
      </c>
    </row>
    <row r="225" spans="1:10" ht="15.6">
      <c r="B225"/>
      <c r="C225"/>
      <c r="D225"/>
      <c r="E225"/>
      <c r="F225" s="53" t="str">
        <f t="shared" si="10"/>
        <v/>
      </c>
      <c r="G225"/>
      <c r="H225"/>
      <c r="I225"/>
      <c r="J225" s="16">
        <f t="shared" si="11"/>
        <v>0</v>
      </c>
    </row>
    <row r="226" spans="1:10" ht="15.6">
      <c r="A226" s="16" t="s">
        <v>1925</v>
      </c>
      <c r="B226" s="16" t="s">
        <v>596</v>
      </c>
      <c r="C226" s="16" t="s">
        <v>1926</v>
      </c>
      <c r="D226" s="16" t="s">
        <v>56</v>
      </c>
      <c r="E226" t="s">
        <v>1646</v>
      </c>
      <c r="F226" s="53" t="str">
        <f t="shared" si="10"/>
        <v>DRIFTWOOD12' GROOVED</v>
      </c>
      <c r="G226" s="16">
        <v>12</v>
      </c>
      <c r="H226" s="16">
        <v>64</v>
      </c>
      <c r="I226" s="1">
        <v>1999</v>
      </c>
      <c r="J226" s="16" t="str">
        <f t="shared" si="11"/>
        <v>TT12RESGDW</v>
      </c>
    </row>
    <row r="227" spans="1:10" ht="15.6">
      <c r="A227" s="16" t="s">
        <v>1927</v>
      </c>
      <c r="B227" s="16" t="s">
        <v>599</v>
      </c>
      <c r="C227" s="16" t="s">
        <v>1926</v>
      </c>
      <c r="D227" s="16" t="s">
        <v>56</v>
      </c>
      <c r="E227" t="s">
        <v>1647</v>
      </c>
      <c r="F227" s="53" t="str">
        <f t="shared" si="10"/>
        <v>DRIFTWOOD16' GROOVED</v>
      </c>
      <c r="G227" s="16">
        <v>16</v>
      </c>
      <c r="H227" s="16">
        <v>64</v>
      </c>
      <c r="I227" s="1">
        <v>2657</v>
      </c>
      <c r="J227" s="16" t="str">
        <f t="shared" si="11"/>
        <v>TT16RESGDW</v>
      </c>
    </row>
    <row r="228" spans="1:10" ht="15.6">
      <c r="A228" s="16" t="s">
        <v>1928</v>
      </c>
      <c r="B228" s="16" t="s">
        <v>601</v>
      </c>
      <c r="C228" s="16" t="s">
        <v>1926</v>
      </c>
      <c r="D228" s="16" t="s">
        <v>56</v>
      </c>
      <c r="E228" t="s">
        <v>1663</v>
      </c>
      <c r="F228" s="53" t="str">
        <f t="shared" si="10"/>
        <v>DRIFTWOOD20'GROOVED</v>
      </c>
      <c r="G228" s="16">
        <v>20</v>
      </c>
      <c r="H228" s="16">
        <v>64</v>
      </c>
      <c r="I228" s="1">
        <v>3315</v>
      </c>
      <c r="J228" s="16" t="str">
        <f t="shared" si="11"/>
        <v>TT20RESGDW</v>
      </c>
    </row>
    <row r="229" spans="1:10" ht="15.6">
      <c r="A229" s="16" t="s">
        <v>1929</v>
      </c>
      <c r="B229" s="16" t="s">
        <v>1930</v>
      </c>
      <c r="C229" s="16" t="s">
        <v>1926</v>
      </c>
      <c r="D229" s="16" t="s">
        <v>1931</v>
      </c>
      <c r="E229" t="s">
        <v>1646</v>
      </c>
      <c r="F229" s="53" t="str">
        <f t="shared" si="10"/>
        <v>Storm Gray12' GROOVED</v>
      </c>
      <c r="G229" s="16">
        <v>12</v>
      </c>
      <c r="H229" s="16">
        <v>64</v>
      </c>
      <c r="I229" s="1">
        <v>1999</v>
      </c>
      <c r="J229" s="16" t="str">
        <f t="shared" si="11"/>
        <v>TT12RESGSG</v>
      </c>
    </row>
    <row r="230" spans="1:10" ht="15.6">
      <c r="A230" s="16" t="s">
        <v>1932</v>
      </c>
      <c r="B230" s="16" t="s">
        <v>1933</v>
      </c>
      <c r="C230" s="16" t="s">
        <v>1926</v>
      </c>
      <c r="D230" s="16" t="s">
        <v>1931</v>
      </c>
      <c r="E230" t="s">
        <v>1647</v>
      </c>
      <c r="F230" s="53" t="str">
        <f t="shared" si="10"/>
        <v>Storm Gray16' GROOVED</v>
      </c>
      <c r="G230" s="16">
        <v>16</v>
      </c>
      <c r="H230" s="16">
        <v>64</v>
      </c>
      <c r="I230" s="1">
        <v>2657</v>
      </c>
      <c r="J230" s="16" t="str">
        <f t="shared" si="11"/>
        <v>TT16RESGSG</v>
      </c>
    </row>
    <row r="231" spans="1:10" ht="15.6">
      <c r="A231" s="16" t="s">
        <v>1934</v>
      </c>
      <c r="B231" s="16" t="s">
        <v>1935</v>
      </c>
      <c r="C231" s="16" t="s">
        <v>1926</v>
      </c>
      <c r="D231" s="16" t="s">
        <v>1931</v>
      </c>
      <c r="E231" t="s">
        <v>1663</v>
      </c>
      <c r="F231" s="53" t="str">
        <f t="shared" si="10"/>
        <v>Storm Gray20'GROOVED</v>
      </c>
      <c r="G231" s="16">
        <v>20</v>
      </c>
      <c r="H231" s="16">
        <v>64</v>
      </c>
      <c r="I231" s="1">
        <v>3315</v>
      </c>
      <c r="J231" s="16" t="str">
        <f t="shared" si="11"/>
        <v>TT20RESGSG</v>
      </c>
    </row>
    <row r="232" spans="1:10" ht="15.6">
      <c r="A232" s="16" t="s">
        <v>1936</v>
      </c>
      <c r="B232" s="16" t="s">
        <v>603</v>
      </c>
      <c r="C232" s="16" t="s">
        <v>1926</v>
      </c>
      <c r="D232" s="16" t="s">
        <v>52</v>
      </c>
      <c r="E232" t="s">
        <v>1646</v>
      </c>
      <c r="F232" s="53" t="str">
        <f t="shared" ref="F232:F295" si="12">D232&amp;E232</f>
        <v>ANTIQUE LEATHER12' GROOVED</v>
      </c>
      <c r="G232" s="16">
        <v>12</v>
      </c>
      <c r="H232" s="16">
        <v>64</v>
      </c>
      <c r="I232" s="1">
        <v>1999</v>
      </c>
      <c r="J232" s="16" t="str">
        <f t="shared" ref="J232:J295" si="13">A232</f>
        <v>TT12RESGAL</v>
      </c>
    </row>
    <row r="233" spans="1:10" ht="15.6">
      <c r="A233" s="16" t="s">
        <v>1937</v>
      </c>
      <c r="B233" s="16" t="s">
        <v>606</v>
      </c>
      <c r="C233" s="16" t="s">
        <v>1926</v>
      </c>
      <c r="D233" s="16" t="s">
        <v>52</v>
      </c>
      <c r="E233" t="s">
        <v>1647</v>
      </c>
      <c r="F233" s="53" t="str">
        <f t="shared" si="12"/>
        <v>ANTIQUE LEATHER16' GROOVED</v>
      </c>
      <c r="G233" s="16">
        <v>16</v>
      </c>
      <c r="H233" s="16">
        <v>64</v>
      </c>
      <c r="I233" s="1">
        <v>2657</v>
      </c>
      <c r="J233" s="16" t="str">
        <f t="shared" si="13"/>
        <v>TT16RESGAL</v>
      </c>
    </row>
    <row r="234" spans="1:10" ht="15.6">
      <c r="A234" s="16" t="s">
        <v>1938</v>
      </c>
      <c r="B234" s="16" t="s">
        <v>608</v>
      </c>
      <c r="C234" s="16" t="s">
        <v>1926</v>
      </c>
      <c r="D234" s="16" t="s">
        <v>52</v>
      </c>
      <c r="E234" t="s">
        <v>1663</v>
      </c>
      <c r="F234" s="53" t="str">
        <f t="shared" si="12"/>
        <v>ANTIQUE LEATHER20'GROOVED</v>
      </c>
      <c r="G234" s="16">
        <v>20</v>
      </c>
      <c r="H234" s="16">
        <v>64</v>
      </c>
      <c r="I234" s="1">
        <v>3315</v>
      </c>
      <c r="J234" s="16" t="str">
        <f t="shared" si="13"/>
        <v>TT20RESGAL</v>
      </c>
    </row>
    <row r="235" spans="1:10" ht="15.6">
      <c r="A235" s="16" t="s">
        <v>1939</v>
      </c>
      <c r="B235" s="16" t="s">
        <v>610</v>
      </c>
      <c r="C235" s="16" t="s">
        <v>1926</v>
      </c>
      <c r="D235" s="16" t="s">
        <v>54</v>
      </c>
      <c r="E235" t="s">
        <v>1646</v>
      </c>
      <c r="F235" s="53" t="str">
        <f t="shared" si="12"/>
        <v>DARK ROAST12' GROOVED</v>
      </c>
      <c r="G235" s="16">
        <v>12</v>
      </c>
      <c r="H235" s="16">
        <v>64</v>
      </c>
      <c r="I235" s="1">
        <v>1999</v>
      </c>
      <c r="J235" s="16" t="str">
        <f t="shared" si="13"/>
        <v>TT12RESGDR</v>
      </c>
    </row>
    <row r="236" spans="1:10" ht="15.6">
      <c r="A236" s="16" t="s">
        <v>1940</v>
      </c>
      <c r="B236" s="16" t="s">
        <v>613</v>
      </c>
      <c r="C236" s="16" t="s">
        <v>1926</v>
      </c>
      <c r="D236" s="16" t="s">
        <v>54</v>
      </c>
      <c r="E236" t="s">
        <v>1647</v>
      </c>
      <c r="F236" s="53" t="str">
        <f t="shared" si="12"/>
        <v>DARK ROAST16' GROOVED</v>
      </c>
      <c r="G236" s="16">
        <v>16</v>
      </c>
      <c r="H236" s="16">
        <v>64</v>
      </c>
      <c r="I236" s="1">
        <v>2657</v>
      </c>
      <c r="J236" s="16" t="str">
        <f t="shared" si="13"/>
        <v>TT16RESGDR</v>
      </c>
    </row>
    <row r="237" spans="1:10" ht="15.6">
      <c r="A237" s="16" t="s">
        <v>1941</v>
      </c>
      <c r="B237" s="16" t="s">
        <v>615</v>
      </c>
      <c r="C237" s="16" t="s">
        <v>1926</v>
      </c>
      <c r="D237" s="16" t="s">
        <v>54</v>
      </c>
      <c r="E237" t="s">
        <v>1663</v>
      </c>
      <c r="F237" s="53" t="str">
        <f t="shared" si="12"/>
        <v>DARK ROAST20'GROOVED</v>
      </c>
      <c r="G237" s="16">
        <v>20</v>
      </c>
      <c r="H237" s="16">
        <v>64</v>
      </c>
      <c r="I237" s="1">
        <v>3315</v>
      </c>
      <c r="J237" s="16" t="str">
        <f t="shared" si="13"/>
        <v>TT20RESGDR</v>
      </c>
    </row>
    <row r="238" spans="1:10" ht="15.6">
      <c r="A238" s="16" t="s">
        <v>1942</v>
      </c>
      <c r="B238" s="16" t="s">
        <v>624</v>
      </c>
      <c r="C238" s="16" t="s">
        <v>1943</v>
      </c>
      <c r="D238" s="16" t="s">
        <v>56</v>
      </c>
      <c r="E238" t="s">
        <v>1667</v>
      </c>
      <c r="F238" s="53" t="str">
        <f t="shared" si="12"/>
        <v>DRIFTWOOD16' SOLID</v>
      </c>
      <c r="G238" s="16">
        <v>16</v>
      </c>
      <c r="H238" s="16">
        <v>64</v>
      </c>
      <c r="I238" s="1">
        <v>2763</v>
      </c>
      <c r="J238" s="16" t="str">
        <f t="shared" si="13"/>
        <v>TT16RESSDW</v>
      </c>
    </row>
    <row r="239" spans="1:10" ht="15.6">
      <c r="A239" s="16" t="s">
        <v>1944</v>
      </c>
      <c r="B239" s="16" t="s">
        <v>626</v>
      </c>
      <c r="C239" s="16" t="s">
        <v>1943</v>
      </c>
      <c r="D239" s="16" t="s">
        <v>56</v>
      </c>
      <c r="E239" t="s">
        <v>1649</v>
      </c>
      <c r="F239" s="53" t="str">
        <f t="shared" si="12"/>
        <v>DRIFTWOOD20' SOLID</v>
      </c>
      <c r="G239" s="16">
        <v>20</v>
      </c>
      <c r="H239" s="16">
        <v>64</v>
      </c>
      <c r="I239" s="1">
        <v>3448</v>
      </c>
      <c r="J239" s="16" t="str">
        <f t="shared" si="13"/>
        <v>TT20RESSDW</v>
      </c>
    </row>
    <row r="240" spans="1:10" ht="15.6">
      <c r="A240" s="16" t="s">
        <v>1945</v>
      </c>
      <c r="B240" s="16" t="s">
        <v>1946</v>
      </c>
      <c r="C240" s="16" t="s">
        <v>1943</v>
      </c>
      <c r="D240" s="16" t="s">
        <v>1931</v>
      </c>
      <c r="E240" t="s">
        <v>1667</v>
      </c>
      <c r="F240" s="53" t="str">
        <f t="shared" si="12"/>
        <v>Storm Gray16' SOLID</v>
      </c>
      <c r="G240" s="16">
        <v>16</v>
      </c>
      <c r="H240" s="16">
        <v>64</v>
      </c>
      <c r="I240" s="1">
        <v>2763</v>
      </c>
      <c r="J240" s="16" t="str">
        <f t="shared" si="13"/>
        <v>TT16RESSSG</v>
      </c>
    </row>
    <row r="241" spans="1:10" ht="15.6">
      <c r="A241" s="16" t="s">
        <v>1947</v>
      </c>
      <c r="B241" s="16" t="s">
        <v>1948</v>
      </c>
      <c r="C241" s="16" t="s">
        <v>1943</v>
      </c>
      <c r="D241" s="16" t="s">
        <v>1931</v>
      </c>
      <c r="E241" t="s">
        <v>1649</v>
      </c>
      <c r="F241" s="53" t="str">
        <f t="shared" si="12"/>
        <v>Storm Gray20' SOLID</v>
      </c>
      <c r="G241" s="16">
        <v>20</v>
      </c>
      <c r="H241" s="16">
        <v>64</v>
      </c>
      <c r="I241" s="1">
        <v>3448</v>
      </c>
      <c r="J241" s="16" t="str">
        <f t="shared" si="13"/>
        <v>TT20RESSSG</v>
      </c>
    </row>
    <row r="242" spans="1:10" ht="15.6">
      <c r="A242" s="16" t="s">
        <v>1949</v>
      </c>
      <c r="B242" s="16" t="s">
        <v>628</v>
      </c>
      <c r="C242" s="16" t="s">
        <v>1943</v>
      </c>
      <c r="D242" s="16" t="s">
        <v>52</v>
      </c>
      <c r="E242" t="s">
        <v>1667</v>
      </c>
      <c r="F242" s="53" t="str">
        <f t="shared" si="12"/>
        <v>ANTIQUE LEATHER16' SOLID</v>
      </c>
      <c r="G242" s="16">
        <v>16</v>
      </c>
      <c r="H242" s="16">
        <v>64</v>
      </c>
      <c r="I242" s="1">
        <v>2763</v>
      </c>
      <c r="J242" s="16" t="str">
        <f t="shared" si="13"/>
        <v>TT16RESSAL</v>
      </c>
    </row>
    <row r="243" spans="1:10" ht="15.6">
      <c r="A243" s="16" t="s">
        <v>1950</v>
      </c>
      <c r="B243" s="16" t="s">
        <v>630</v>
      </c>
      <c r="C243" s="16" t="s">
        <v>1943</v>
      </c>
      <c r="D243" s="16" t="s">
        <v>52</v>
      </c>
      <c r="E243" t="s">
        <v>1649</v>
      </c>
      <c r="F243" s="53" t="str">
        <f t="shared" si="12"/>
        <v>ANTIQUE LEATHER20' SOLID</v>
      </c>
      <c r="G243" s="16">
        <v>20</v>
      </c>
      <c r="H243" s="16">
        <v>64</v>
      </c>
      <c r="I243" s="1">
        <v>3448</v>
      </c>
      <c r="J243" s="16" t="str">
        <f t="shared" si="13"/>
        <v>TT20RESSAL</v>
      </c>
    </row>
    <row r="244" spans="1:10" ht="15.6">
      <c r="A244" s="16" t="s">
        <v>1951</v>
      </c>
      <c r="B244" s="16" t="s">
        <v>632</v>
      </c>
      <c r="C244" s="16" t="s">
        <v>1943</v>
      </c>
      <c r="D244" s="16" t="s">
        <v>54</v>
      </c>
      <c r="E244" t="s">
        <v>1667</v>
      </c>
      <c r="F244" s="53" t="str">
        <f t="shared" si="12"/>
        <v>DARK ROAST16' SOLID</v>
      </c>
      <c r="G244" s="16">
        <v>16</v>
      </c>
      <c r="H244" s="16">
        <v>64</v>
      </c>
      <c r="I244" s="1">
        <v>2763</v>
      </c>
      <c r="J244" s="16" t="str">
        <f t="shared" si="13"/>
        <v>TT16RESSDR</v>
      </c>
    </row>
    <row r="245" spans="1:10" ht="15.6">
      <c r="A245" s="16" t="s">
        <v>1952</v>
      </c>
      <c r="B245" s="16" t="s">
        <v>634</v>
      </c>
      <c r="C245" s="16" t="s">
        <v>1943</v>
      </c>
      <c r="D245" s="16" t="s">
        <v>54</v>
      </c>
      <c r="E245" t="s">
        <v>1649</v>
      </c>
      <c r="F245" s="53" t="str">
        <f t="shared" si="12"/>
        <v>DARK ROAST20' SOLID</v>
      </c>
      <c r="G245" s="16">
        <v>20</v>
      </c>
      <c r="H245" s="16">
        <v>64</v>
      </c>
      <c r="I245" s="1">
        <v>3448</v>
      </c>
      <c r="J245" s="16" t="str">
        <f t="shared" si="13"/>
        <v>TT20RESSDR</v>
      </c>
    </row>
    <row r="246" spans="1:10" ht="15.6">
      <c r="B246"/>
      <c r="C246"/>
      <c r="D246"/>
      <c r="E246"/>
      <c r="F246" s="53" t="str">
        <f t="shared" si="12"/>
        <v/>
      </c>
      <c r="G246"/>
      <c r="H246"/>
      <c r="I246"/>
      <c r="J246" s="16">
        <f t="shared" si="13"/>
        <v>0</v>
      </c>
    </row>
    <row r="247" spans="1:10" ht="15.6">
      <c r="A247" s="16" t="s">
        <v>1953</v>
      </c>
      <c r="B247" s="16" t="s">
        <v>640</v>
      </c>
      <c r="C247" s="16" t="s">
        <v>1954</v>
      </c>
      <c r="D247" s="16" t="s">
        <v>56</v>
      </c>
      <c r="E247" t="s">
        <v>1651</v>
      </c>
      <c r="F247" s="53" t="str">
        <f t="shared" si="12"/>
        <v>DRIFTWOOD12' FASCIA</v>
      </c>
      <c r="G247" s="16">
        <v>12</v>
      </c>
      <c r="H247" s="16">
        <v>30</v>
      </c>
      <c r="I247" s="1">
        <v>1347</v>
      </c>
      <c r="J247" s="16" t="str">
        <f t="shared" si="13"/>
        <v>TT12RESFDW</v>
      </c>
    </row>
    <row r="248" spans="1:10" ht="15.6">
      <c r="A248" s="16" t="s">
        <v>1955</v>
      </c>
      <c r="B248" s="16" t="s">
        <v>1956</v>
      </c>
      <c r="C248" s="16" t="s">
        <v>1954</v>
      </c>
      <c r="D248" s="16" t="s">
        <v>1931</v>
      </c>
      <c r="E248" t="s">
        <v>1651</v>
      </c>
      <c r="F248" s="53" t="str">
        <f t="shared" si="12"/>
        <v>Storm Gray12' FASCIA</v>
      </c>
      <c r="G248" s="16">
        <v>12</v>
      </c>
      <c r="H248" s="16">
        <v>30</v>
      </c>
      <c r="I248" s="1">
        <v>1347</v>
      </c>
      <c r="J248" s="16" t="str">
        <f t="shared" si="13"/>
        <v>TT12RESFSG</v>
      </c>
    </row>
    <row r="249" spans="1:10" ht="15.6">
      <c r="A249" s="16" t="s">
        <v>1957</v>
      </c>
      <c r="B249" s="16" t="s">
        <v>642</v>
      </c>
      <c r="C249" s="16" t="s">
        <v>1954</v>
      </c>
      <c r="D249" s="16" t="s">
        <v>52</v>
      </c>
      <c r="E249" t="s">
        <v>1651</v>
      </c>
      <c r="F249" s="53" t="str">
        <f t="shared" si="12"/>
        <v>ANTIQUE LEATHER12' FASCIA</v>
      </c>
      <c r="G249" s="16">
        <v>12</v>
      </c>
      <c r="H249" s="16">
        <v>30</v>
      </c>
      <c r="I249" s="1">
        <v>1347</v>
      </c>
      <c r="J249" s="16" t="str">
        <f t="shared" si="13"/>
        <v>TT12RESFAL</v>
      </c>
    </row>
    <row r="250" spans="1:10" ht="15.6">
      <c r="A250" s="16" t="s">
        <v>1958</v>
      </c>
      <c r="B250" s="16" t="s">
        <v>644</v>
      </c>
      <c r="C250" s="16" t="s">
        <v>1954</v>
      </c>
      <c r="D250" s="16" t="s">
        <v>54</v>
      </c>
      <c r="E250" t="s">
        <v>1651</v>
      </c>
      <c r="F250" s="53" t="str">
        <f t="shared" si="12"/>
        <v>DARK ROAST12' FASCIA</v>
      </c>
      <c r="G250" s="16">
        <v>12</v>
      </c>
      <c r="H250" s="16">
        <v>30</v>
      </c>
      <c r="I250" s="1">
        <v>1347</v>
      </c>
      <c r="J250" s="16" t="str">
        <f t="shared" si="13"/>
        <v>TT12RESFDR</v>
      </c>
    </row>
    <row r="251" spans="1:10" ht="15.6">
      <c r="A251" s="28"/>
      <c r="B251" s="28"/>
      <c r="C251" s="28"/>
      <c r="D251" s="28"/>
      <c r="E251" s="28"/>
      <c r="F251" s="53" t="str">
        <f t="shared" si="12"/>
        <v/>
      </c>
      <c r="G251" s="28"/>
      <c r="H251" s="28"/>
      <c r="I251" s="28"/>
      <c r="J251" s="16">
        <f t="shared" si="13"/>
        <v>0</v>
      </c>
    </row>
    <row r="252" spans="1:10" ht="15.6">
      <c r="A252" s="16" t="s">
        <v>1959</v>
      </c>
      <c r="B252" s="16" t="s">
        <v>648</v>
      </c>
      <c r="C252" s="16" t="s">
        <v>1960</v>
      </c>
      <c r="D252" s="16" t="s">
        <v>56</v>
      </c>
      <c r="E252" t="s">
        <v>1650</v>
      </c>
      <c r="F252" s="53" t="str">
        <f t="shared" si="12"/>
        <v>DRIFTWOOD12' RISER</v>
      </c>
      <c r="G252" s="16">
        <v>12</v>
      </c>
      <c r="H252" s="16">
        <v>42</v>
      </c>
      <c r="I252" s="1">
        <v>1129</v>
      </c>
      <c r="J252" s="16" t="str">
        <f t="shared" si="13"/>
        <v>TT12RESRDW</v>
      </c>
    </row>
    <row r="253" spans="1:10" ht="15.6">
      <c r="A253" s="16" t="s">
        <v>1961</v>
      </c>
      <c r="B253" s="16" t="s">
        <v>1962</v>
      </c>
      <c r="C253" s="16" t="s">
        <v>1960</v>
      </c>
      <c r="D253" s="16" t="s">
        <v>1931</v>
      </c>
      <c r="E253" t="s">
        <v>1650</v>
      </c>
      <c r="F253" s="53" t="str">
        <f t="shared" si="12"/>
        <v>Storm Gray12' RISER</v>
      </c>
      <c r="G253" s="16">
        <v>12</v>
      </c>
      <c r="H253" s="16">
        <v>42</v>
      </c>
      <c r="I253" s="1">
        <v>1129</v>
      </c>
      <c r="J253" s="16" t="str">
        <f t="shared" si="13"/>
        <v>TT12RESRSG</v>
      </c>
    </row>
    <row r="254" spans="1:10" ht="15.6">
      <c r="A254" s="16" t="s">
        <v>1963</v>
      </c>
      <c r="B254" s="16" t="s">
        <v>650</v>
      </c>
      <c r="C254" s="16" t="s">
        <v>1960</v>
      </c>
      <c r="D254" s="16" t="s">
        <v>52</v>
      </c>
      <c r="E254" t="s">
        <v>1650</v>
      </c>
      <c r="F254" s="53" t="str">
        <f t="shared" si="12"/>
        <v>ANTIQUE LEATHER12' RISER</v>
      </c>
      <c r="G254" s="16">
        <v>12</v>
      </c>
      <c r="H254" s="16">
        <v>42</v>
      </c>
      <c r="I254" s="1">
        <v>1129</v>
      </c>
      <c r="J254" s="16" t="str">
        <f t="shared" si="13"/>
        <v>TT12RESRAL</v>
      </c>
    </row>
    <row r="255" spans="1:10" ht="15.6">
      <c r="A255" s="16" t="s">
        <v>1964</v>
      </c>
      <c r="B255" s="16" t="s">
        <v>652</v>
      </c>
      <c r="C255" s="16" t="s">
        <v>1960</v>
      </c>
      <c r="D255" s="16" t="s">
        <v>54</v>
      </c>
      <c r="E255" t="s">
        <v>1650</v>
      </c>
      <c r="F255" s="53" t="str">
        <f t="shared" si="12"/>
        <v>DARK ROAST12' RISER</v>
      </c>
      <c r="G255" s="16">
        <v>12</v>
      </c>
      <c r="H255" s="16">
        <v>42</v>
      </c>
      <c r="I255" s="1">
        <v>1129</v>
      </c>
      <c r="J255" s="16" t="str">
        <f t="shared" si="13"/>
        <v>TT12RESRDR</v>
      </c>
    </row>
    <row r="256" spans="1:10" ht="15.6">
      <c r="B256"/>
      <c r="C256"/>
      <c r="D256"/>
      <c r="E256"/>
      <c r="F256" s="53" t="str">
        <f t="shared" si="12"/>
        <v/>
      </c>
      <c r="G256"/>
      <c r="H256"/>
      <c r="I256"/>
      <c r="J256" s="16">
        <f t="shared" si="13"/>
        <v>0</v>
      </c>
    </row>
    <row r="257" spans="1:10" ht="36">
      <c r="A257" s="10"/>
      <c r="B257" s="10" t="s">
        <v>127</v>
      </c>
      <c r="C257" s="10" t="s">
        <v>307</v>
      </c>
      <c r="D257" s="10" t="s">
        <v>128</v>
      </c>
      <c r="E257" s="10"/>
      <c r="F257" s="53" t="str">
        <f t="shared" si="12"/>
        <v>Color</v>
      </c>
      <c r="G257" s="10" t="s">
        <v>129</v>
      </c>
      <c r="H257" s="10" t="s">
        <v>130</v>
      </c>
      <c r="I257" s="10" t="s">
        <v>131</v>
      </c>
      <c r="J257" s="16">
        <f t="shared" si="13"/>
        <v>0</v>
      </c>
    </row>
    <row r="258" spans="1:10" ht="15.6">
      <c r="B258"/>
      <c r="C258"/>
      <c r="D258"/>
      <c r="E258"/>
      <c r="F258" s="53" t="str">
        <f t="shared" si="12"/>
        <v/>
      </c>
      <c r="G258"/>
      <c r="H258"/>
      <c r="I258"/>
      <c r="J258" s="16">
        <f t="shared" si="13"/>
        <v>0</v>
      </c>
    </row>
    <row r="259" spans="1:10" ht="15.6">
      <c r="A259" s="13" t="s">
        <v>1965</v>
      </c>
      <c r="B259" s="13" t="s">
        <v>657</v>
      </c>
      <c r="C259" s="13" t="s">
        <v>1966</v>
      </c>
      <c r="D259" s="13" t="s">
        <v>59</v>
      </c>
      <c r="E259" t="s">
        <v>1646</v>
      </c>
      <c r="F259" s="53" t="str">
        <f t="shared" si="12"/>
        <v>MOCHA12' GROOVED</v>
      </c>
      <c r="G259" s="13">
        <v>12</v>
      </c>
      <c r="H259" s="13">
        <v>64</v>
      </c>
      <c r="I259" s="1">
        <v>1970</v>
      </c>
      <c r="J259" s="16" t="str">
        <f t="shared" si="13"/>
        <v>TT12EWEGM</v>
      </c>
    </row>
    <row r="260" spans="1:10" ht="15.6">
      <c r="A260" s="13" t="s">
        <v>1967</v>
      </c>
      <c r="B260" s="13" t="s">
        <v>660</v>
      </c>
      <c r="C260" s="13" t="s">
        <v>1966</v>
      </c>
      <c r="D260" s="13" t="s">
        <v>59</v>
      </c>
      <c r="E260" t="s">
        <v>1647</v>
      </c>
      <c r="F260" s="53" t="str">
        <f t="shared" si="12"/>
        <v>MOCHA16' GROOVED</v>
      </c>
      <c r="G260" s="13">
        <v>16</v>
      </c>
      <c r="H260" s="13">
        <v>64</v>
      </c>
      <c r="I260" s="1">
        <v>2618</v>
      </c>
      <c r="J260" s="16" t="str">
        <f t="shared" si="13"/>
        <v>TT16EWEGM</v>
      </c>
    </row>
    <row r="261" spans="1:10" ht="15.6">
      <c r="A261" s="13" t="s">
        <v>1968</v>
      </c>
      <c r="B261" s="13" t="s">
        <v>662</v>
      </c>
      <c r="C261" s="13" t="s">
        <v>1966</v>
      </c>
      <c r="D261" s="13" t="s">
        <v>59</v>
      </c>
      <c r="E261" t="s">
        <v>1663</v>
      </c>
      <c r="F261" s="53" t="str">
        <f t="shared" si="12"/>
        <v>MOCHA20'GROOVED</v>
      </c>
      <c r="G261" s="13">
        <v>20</v>
      </c>
      <c r="H261" s="13">
        <v>64</v>
      </c>
      <c r="I261" s="1">
        <v>3266</v>
      </c>
      <c r="J261" s="16" t="str">
        <f t="shared" si="13"/>
        <v>TT20EWEGM</v>
      </c>
    </row>
    <row r="262" spans="1:10" ht="15.6">
      <c r="A262" s="13" t="s">
        <v>1969</v>
      </c>
      <c r="B262" s="13" t="s">
        <v>664</v>
      </c>
      <c r="C262" s="13" t="s">
        <v>1966</v>
      </c>
      <c r="D262" s="13" t="s">
        <v>60</v>
      </c>
      <c r="E262" t="s">
        <v>1646</v>
      </c>
      <c r="F262" s="53" t="str">
        <f t="shared" si="12"/>
        <v>PECAN12' GROOVED</v>
      </c>
      <c r="G262" s="13">
        <v>12</v>
      </c>
      <c r="H262" s="13">
        <v>64</v>
      </c>
      <c r="I262" s="1">
        <v>1970</v>
      </c>
      <c r="J262" s="16" t="str">
        <f t="shared" si="13"/>
        <v>TT12EWEGP</v>
      </c>
    </row>
    <row r="263" spans="1:10" ht="15.6">
      <c r="A263" s="13" t="s">
        <v>1970</v>
      </c>
      <c r="B263" s="13" t="s">
        <v>667</v>
      </c>
      <c r="C263" s="13" t="s">
        <v>1966</v>
      </c>
      <c r="D263" s="13" t="s">
        <v>60</v>
      </c>
      <c r="E263" t="s">
        <v>1647</v>
      </c>
      <c r="F263" s="53" t="str">
        <f t="shared" si="12"/>
        <v>PECAN16' GROOVED</v>
      </c>
      <c r="G263" s="13">
        <v>16</v>
      </c>
      <c r="H263" s="13">
        <v>64</v>
      </c>
      <c r="I263" s="1">
        <v>2618</v>
      </c>
      <c r="J263" s="16" t="str">
        <f t="shared" si="13"/>
        <v>TT16EWEGP</v>
      </c>
    </row>
    <row r="264" spans="1:10" ht="15.6">
      <c r="A264" s="13" t="s">
        <v>1971</v>
      </c>
      <c r="B264" s="13" t="s">
        <v>669</v>
      </c>
      <c r="C264" s="13" t="s">
        <v>1966</v>
      </c>
      <c r="D264" s="13" t="s">
        <v>60</v>
      </c>
      <c r="E264" t="s">
        <v>1663</v>
      </c>
      <c r="F264" s="53" t="str">
        <f t="shared" si="12"/>
        <v>PECAN20'GROOVED</v>
      </c>
      <c r="G264" s="13">
        <v>20</v>
      </c>
      <c r="H264" s="13">
        <v>64</v>
      </c>
      <c r="I264" s="1">
        <v>3266</v>
      </c>
      <c r="J264" s="16" t="str">
        <f t="shared" si="13"/>
        <v>TT20EWEGP</v>
      </c>
    </row>
    <row r="265" spans="1:10" ht="15.6">
      <c r="A265" s="13" t="s">
        <v>1972</v>
      </c>
      <c r="B265" s="13" t="s">
        <v>671</v>
      </c>
      <c r="C265" s="13" t="s">
        <v>1966</v>
      </c>
      <c r="D265" s="13" t="s">
        <v>61</v>
      </c>
      <c r="E265" t="s">
        <v>1646</v>
      </c>
      <c r="F265" s="53" t="str">
        <f t="shared" si="12"/>
        <v>TIGERWOOD12' GROOVED</v>
      </c>
      <c r="G265" s="13">
        <v>12</v>
      </c>
      <c r="H265" s="13">
        <v>64</v>
      </c>
      <c r="I265" s="1">
        <v>1970</v>
      </c>
      <c r="J265" s="16" t="str">
        <f t="shared" si="13"/>
        <v>TT12EWEGTW</v>
      </c>
    </row>
    <row r="266" spans="1:10" ht="15.6">
      <c r="A266" s="13" t="s">
        <v>1973</v>
      </c>
      <c r="B266" s="13" t="s">
        <v>674</v>
      </c>
      <c r="C266" s="13" t="s">
        <v>1966</v>
      </c>
      <c r="D266" s="13" t="s">
        <v>61</v>
      </c>
      <c r="E266" t="s">
        <v>1647</v>
      </c>
      <c r="F266" s="53" t="str">
        <f t="shared" si="12"/>
        <v>TIGERWOOD16' GROOVED</v>
      </c>
      <c r="G266" s="13">
        <v>16</v>
      </c>
      <c r="H266" s="13">
        <v>64</v>
      </c>
      <c r="I266" s="1">
        <v>2618</v>
      </c>
      <c r="J266" s="16" t="str">
        <f t="shared" si="13"/>
        <v>TT16EWEGTW</v>
      </c>
    </row>
    <row r="267" spans="1:10" ht="15.6">
      <c r="A267" s="13" t="s">
        <v>1974</v>
      </c>
      <c r="B267" s="13" t="s">
        <v>676</v>
      </c>
      <c r="C267" s="13" t="s">
        <v>1966</v>
      </c>
      <c r="D267" s="13" t="s">
        <v>61</v>
      </c>
      <c r="E267" t="s">
        <v>1663</v>
      </c>
      <c r="F267" s="53" t="str">
        <f t="shared" si="12"/>
        <v>TIGERWOOD20'GROOVED</v>
      </c>
      <c r="G267" s="13">
        <v>20</v>
      </c>
      <c r="H267" s="13">
        <v>64</v>
      </c>
      <c r="I267" s="1">
        <v>3266</v>
      </c>
      <c r="J267" s="16" t="str">
        <f t="shared" si="13"/>
        <v>TT20EWEGTW</v>
      </c>
    </row>
    <row r="268" spans="1:10" ht="15.6">
      <c r="A268" s="16" t="s">
        <v>1975</v>
      </c>
      <c r="B268" s="16" t="s">
        <v>678</v>
      </c>
      <c r="C268" s="13" t="s">
        <v>1966</v>
      </c>
      <c r="D268" s="16" t="s">
        <v>63</v>
      </c>
      <c r="E268" t="s">
        <v>1646</v>
      </c>
      <c r="F268" s="53" t="str">
        <f t="shared" si="12"/>
        <v>ASHWOOD12' GROOVED</v>
      </c>
      <c r="G268" s="16">
        <v>12</v>
      </c>
      <c r="H268" s="16">
        <v>64</v>
      </c>
      <c r="I268" s="1">
        <v>1970</v>
      </c>
      <c r="J268" s="16" t="str">
        <f t="shared" si="13"/>
        <v>TT12EWEGAW</v>
      </c>
    </row>
    <row r="269" spans="1:10" ht="15.6">
      <c r="A269" s="16" t="s">
        <v>1976</v>
      </c>
      <c r="B269" s="16" t="s">
        <v>681</v>
      </c>
      <c r="C269" s="13" t="s">
        <v>1966</v>
      </c>
      <c r="D269" s="16" t="s">
        <v>63</v>
      </c>
      <c r="E269" t="s">
        <v>1647</v>
      </c>
      <c r="F269" s="53" t="str">
        <f t="shared" si="12"/>
        <v>ASHWOOD16' GROOVED</v>
      </c>
      <c r="G269" s="16">
        <v>16</v>
      </c>
      <c r="H269" s="16">
        <v>64</v>
      </c>
      <c r="I269" s="1">
        <v>2618</v>
      </c>
      <c r="J269" s="16" t="str">
        <f t="shared" si="13"/>
        <v>TT16EWEGAW</v>
      </c>
    </row>
    <row r="270" spans="1:10" ht="15.6">
      <c r="A270" s="16" t="s">
        <v>1977</v>
      </c>
      <c r="B270" s="16" t="s">
        <v>683</v>
      </c>
      <c r="C270" s="13" t="s">
        <v>1966</v>
      </c>
      <c r="D270" s="16" t="s">
        <v>63</v>
      </c>
      <c r="E270" t="s">
        <v>1663</v>
      </c>
      <c r="F270" s="53" t="str">
        <f t="shared" si="12"/>
        <v>ASHWOOD20'GROOVED</v>
      </c>
      <c r="G270" s="16">
        <v>20</v>
      </c>
      <c r="H270" s="16">
        <v>64</v>
      </c>
      <c r="I270" s="1">
        <v>3266</v>
      </c>
      <c r="J270" s="16" t="str">
        <f t="shared" si="13"/>
        <v>TT20EWEGAW</v>
      </c>
    </row>
    <row r="271" spans="1:10" ht="15.6">
      <c r="A271" s="16" t="s">
        <v>1978</v>
      </c>
      <c r="B271" s="16" t="s">
        <v>685</v>
      </c>
      <c r="C271" s="16" t="s">
        <v>1966</v>
      </c>
      <c r="D271" s="16" t="s">
        <v>887</v>
      </c>
      <c r="E271" t="s">
        <v>1646</v>
      </c>
      <c r="F271" s="53" t="str">
        <f t="shared" si="12"/>
        <v>Whitewash Cedar™12' GROOVED</v>
      </c>
      <c r="G271" s="16">
        <v>12</v>
      </c>
      <c r="H271" s="16">
        <v>64</v>
      </c>
      <c r="I271" s="1">
        <v>1970</v>
      </c>
      <c r="J271" s="16" t="str">
        <f t="shared" si="13"/>
        <v>TT12EWEGWWC</v>
      </c>
    </row>
    <row r="272" spans="1:10" ht="15.6">
      <c r="A272" s="16" t="s">
        <v>1979</v>
      </c>
      <c r="B272" s="16" t="s">
        <v>688</v>
      </c>
      <c r="C272" s="16" t="s">
        <v>1966</v>
      </c>
      <c r="D272" s="16" t="s">
        <v>887</v>
      </c>
      <c r="E272" t="s">
        <v>1647</v>
      </c>
      <c r="F272" s="53" t="str">
        <f t="shared" si="12"/>
        <v>Whitewash Cedar™16' GROOVED</v>
      </c>
      <c r="G272" s="16">
        <v>16</v>
      </c>
      <c r="H272" s="16">
        <v>64</v>
      </c>
      <c r="I272" s="1">
        <v>2618</v>
      </c>
      <c r="J272" s="16" t="str">
        <f t="shared" si="13"/>
        <v>TT16EWEGWWC</v>
      </c>
    </row>
    <row r="273" spans="1:10" ht="15.6">
      <c r="A273" s="16" t="s">
        <v>1980</v>
      </c>
      <c r="B273" s="16" t="s">
        <v>690</v>
      </c>
      <c r="C273" s="16" t="s">
        <v>1966</v>
      </c>
      <c r="D273" s="16" t="s">
        <v>887</v>
      </c>
      <c r="E273" t="s">
        <v>1663</v>
      </c>
      <c r="F273" s="53" t="str">
        <f t="shared" si="12"/>
        <v>Whitewash Cedar™20'GROOVED</v>
      </c>
      <c r="G273" s="16">
        <v>20</v>
      </c>
      <c r="H273" s="16">
        <v>64</v>
      </c>
      <c r="I273" s="1">
        <v>3266</v>
      </c>
      <c r="J273" s="16" t="str">
        <f t="shared" si="13"/>
        <v>TT20EWEGWWC</v>
      </c>
    </row>
    <row r="274" spans="1:10" ht="15.6">
      <c r="A274" s="16" t="s">
        <v>1981</v>
      </c>
      <c r="B274" s="16" t="s">
        <v>692</v>
      </c>
      <c r="C274" s="16" t="s">
        <v>1966</v>
      </c>
      <c r="D274" s="16" t="s">
        <v>64</v>
      </c>
      <c r="E274" t="s">
        <v>1646</v>
      </c>
      <c r="F274" s="53" t="str">
        <f t="shared" si="12"/>
        <v>ESPRESSO12' GROOVED</v>
      </c>
      <c r="G274" s="16">
        <v>12</v>
      </c>
      <c r="H274" s="16">
        <v>64</v>
      </c>
      <c r="I274" s="1">
        <v>1970</v>
      </c>
      <c r="J274" s="16" t="str">
        <f t="shared" si="13"/>
        <v>TT12EWEGE</v>
      </c>
    </row>
    <row r="275" spans="1:10" ht="15.6">
      <c r="A275" s="16" t="s">
        <v>1982</v>
      </c>
      <c r="B275" s="16" t="s">
        <v>695</v>
      </c>
      <c r="C275" s="16" t="s">
        <v>1966</v>
      </c>
      <c r="D275" s="16" t="s">
        <v>64</v>
      </c>
      <c r="E275" t="s">
        <v>1647</v>
      </c>
      <c r="F275" s="53" t="str">
        <f t="shared" si="12"/>
        <v>ESPRESSO16' GROOVED</v>
      </c>
      <c r="G275" s="16">
        <v>16</v>
      </c>
      <c r="H275" s="16">
        <v>64</v>
      </c>
      <c r="I275" s="1">
        <v>2618</v>
      </c>
      <c r="J275" s="16" t="str">
        <f t="shared" si="13"/>
        <v>TT16EWEGE</v>
      </c>
    </row>
    <row r="276" spans="1:10" ht="15.6">
      <c r="A276" s="16" t="s">
        <v>1983</v>
      </c>
      <c r="B276" s="16" t="s">
        <v>697</v>
      </c>
      <c r="C276" s="16" t="s">
        <v>1966</v>
      </c>
      <c r="D276" s="16" t="s">
        <v>64</v>
      </c>
      <c r="E276" t="s">
        <v>1663</v>
      </c>
      <c r="F276" s="53" t="str">
        <f t="shared" si="12"/>
        <v>ESPRESSO20'GROOVED</v>
      </c>
      <c r="G276" s="16">
        <v>20</v>
      </c>
      <c r="H276" s="16">
        <v>64</v>
      </c>
      <c r="I276" s="1">
        <v>3266</v>
      </c>
      <c r="J276" s="16" t="str">
        <f t="shared" si="13"/>
        <v>TT20EWEGE</v>
      </c>
    </row>
    <row r="277" spans="1:10" ht="15.6">
      <c r="A277" s="13" t="s">
        <v>1984</v>
      </c>
      <c r="B277" s="13" t="s">
        <v>699</v>
      </c>
      <c r="C277" s="13" t="s">
        <v>1985</v>
      </c>
      <c r="D277" s="13" t="s">
        <v>59</v>
      </c>
      <c r="E277" t="s">
        <v>1667</v>
      </c>
      <c r="F277" s="53" t="str">
        <f t="shared" si="12"/>
        <v>MOCHA16' SOLID</v>
      </c>
      <c r="G277" s="13">
        <v>16</v>
      </c>
      <c r="H277" s="13">
        <v>64</v>
      </c>
      <c r="I277" s="1">
        <v>2763</v>
      </c>
      <c r="J277" s="16" t="str">
        <f t="shared" si="13"/>
        <v>TT16EWESM</v>
      </c>
    </row>
    <row r="278" spans="1:10" ht="15.6">
      <c r="A278" s="13" t="s">
        <v>1986</v>
      </c>
      <c r="B278" s="13" t="s">
        <v>701</v>
      </c>
      <c r="C278" s="13" t="s">
        <v>1985</v>
      </c>
      <c r="D278" s="13" t="s">
        <v>59</v>
      </c>
      <c r="E278" t="s">
        <v>1649</v>
      </c>
      <c r="F278" s="53" t="str">
        <f t="shared" si="12"/>
        <v>MOCHA20' SOLID</v>
      </c>
      <c r="G278" s="13">
        <v>20</v>
      </c>
      <c r="H278" s="13">
        <v>64</v>
      </c>
      <c r="I278" s="1">
        <v>3448</v>
      </c>
      <c r="J278" s="16" t="str">
        <f t="shared" si="13"/>
        <v>TT20EWESM</v>
      </c>
    </row>
    <row r="279" spans="1:10" ht="15.6">
      <c r="A279" s="13" t="s">
        <v>1987</v>
      </c>
      <c r="B279" s="13" t="s">
        <v>703</v>
      </c>
      <c r="C279" s="13" t="s">
        <v>1985</v>
      </c>
      <c r="D279" s="13" t="s">
        <v>60</v>
      </c>
      <c r="E279" t="s">
        <v>1667</v>
      </c>
      <c r="F279" s="53" t="str">
        <f t="shared" si="12"/>
        <v>PECAN16' SOLID</v>
      </c>
      <c r="G279" s="13">
        <v>16</v>
      </c>
      <c r="H279" s="13">
        <v>64</v>
      </c>
      <c r="I279" s="1">
        <v>2763</v>
      </c>
      <c r="J279" s="16" t="str">
        <f t="shared" si="13"/>
        <v>TT16EWESP</v>
      </c>
    </row>
    <row r="280" spans="1:10" ht="15.6">
      <c r="A280" s="13" t="s">
        <v>1988</v>
      </c>
      <c r="B280" s="13" t="s">
        <v>705</v>
      </c>
      <c r="C280" s="13" t="s">
        <v>1985</v>
      </c>
      <c r="D280" s="13" t="s">
        <v>60</v>
      </c>
      <c r="E280" t="s">
        <v>1649</v>
      </c>
      <c r="F280" s="53" t="str">
        <f t="shared" si="12"/>
        <v>PECAN20' SOLID</v>
      </c>
      <c r="G280" s="13">
        <v>20</v>
      </c>
      <c r="H280" s="13">
        <v>64</v>
      </c>
      <c r="I280" s="1">
        <v>3448</v>
      </c>
      <c r="J280" s="16" t="str">
        <f t="shared" si="13"/>
        <v>TT20EWESP</v>
      </c>
    </row>
    <row r="281" spans="1:10" ht="15.6">
      <c r="A281" s="13" t="s">
        <v>1989</v>
      </c>
      <c r="B281" s="13" t="s">
        <v>707</v>
      </c>
      <c r="C281" s="13" t="s">
        <v>1985</v>
      </c>
      <c r="D281" s="13" t="s">
        <v>61</v>
      </c>
      <c r="E281" t="s">
        <v>1667</v>
      </c>
      <c r="F281" s="53" t="str">
        <f t="shared" si="12"/>
        <v>TIGERWOOD16' SOLID</v>
      </c>
      <c r="G281" s="13">
        <v>16</v>
      </c>
      <c r="H281" s="13">
        <v>64</v>
      </c>
      <c r="I281" s="1">
        <v>2763</v>
      </c>
      <c r="J281" s="16" t="str">
        <f t="shared" si="13"/>
        <v>TT16EWESTW</v>
      </c>
    </row>
    <row r="282" spans="1:10" ht="15.6">
      <c r="A282" s="13" t="s">
        <v>1990</v>
      </c>
      <c r="B282" s="13" t="s">
        <v>709</v>
      </c>
      <c r="C282" s="13" t="s">
        <v>1985</v>
      </c>
      <c r="D282" s="13" t="s">
        <v>61</v>
      </c>
      <c r="E282" t="s">
        <v>1649</v>
      </c>
      <c r="F282" s="53" t="str">
        <f t="shared" si="12"/>
        <v>TIGERWOOD20' SOLID</v>
      </c>
      <c r="G282" s="13">
        <v>20</v>
      </c>
      <c r="H282" s="13">
        <v>64</v>
      </c>
      <c r="I282" s="1">
        <v>3448</v>
      </c>
      <c r="J282" s="16" t="str">
        <f t="shared" si="13"/>
        <v>TT20EWESTW</v>
      </c>
    </row>
    <row r="283" spans="1:10" ht="15.6">
      <c r="A283" s="16" t="s">
        <v>1991</v>
      </c>
      <c r="B283" s="16" t="s">
        <v>711</v>
      </c>
      <c r="C283" s="13" t="s">
        <v>1985</v>
      </c>
      <c r="D283" s="16" t="s">
        <v>63</v>
      </c>
      <c r="E283" t="s">
        <v>1667</v>
      </c>
      <c r="F283" s="53" t="str">
        <f t="shared" si="12"/>
        <v>ASHWOOD16' SOLID</v>
      </c>
      <c r="G283" s="16">
        <v>16</v>
      </c>
      <c r="H283" s="16">
        <v>64</v>
      </c>
      <c r="I283" s="1">
        <v>2763</v>
      </c>
      <c r="J283" s="16" t="str">
        <f t="shared" si="13"/>
        <v>TT16EWESAW</v>
      </c>
    </row>
    <row r="284" spans="1:10" ht="15.6">
      <c r="A284" s="16" t="s">
        <v>1992</v>
      </c>
      <c r="B284" s="16" t="s">
        <v>713</v>
      </c>
      <c r="C284" s="13" t="s">
        <v>1985</v>
      </c>
      <c r="D284" s="16" t="s">
        <v>63</v>
      </c>
      <c r="E284" t="s">
        <v>1649</v>
      </c>
      <c r="F284" s="53" t="str">
        <f t="shared" si="12"/>
        <v>ASHWOOD20' SOLID</v>
      </c>
      <c r="G284" s="16">
        <v>20</v>
      </c>
      <c r="H284" s="16">
        <v>64</v>
      </c>
      <c r="I284" s="1">
        <v>3448</v>
      </c>
      <c r="J284" s="16" t="str">
        <f t="shared" si="13"/>
        <v>TT20EWESAW</v>
      </c>
    </row>
    <row r="285" spans="1:10" ht="15.6">
      <c r="A285" s="16">
        <v>0</v>
      </c>
      <c r="B285" s="16" t="s">
        <v>715</v>
      </c>
      <c r="C285" s="16" t="s">
        <v>1985</v>
      </c>
      <c r="D285" s="16" t="s">
        <v>887</v>
      </c>
      <c r="E285" t="s">
        <v>1667</v>
      </c>
      <c r="F285" s="53" t="str">
        <f t="shared" si="12"/>
        <v>Whitewash Cedar™16' SOLID</v>
      </c>
      <c r="G285" s="16">
        <v>16</v>
      </c>
      <c r="H285" s="16">
        <v>64</v>
      </c>
      <c r="I285" s="1">
        <v>2763</v>
      </c>
      <c r="J285" s="16">
        <f t="shared" si="13"/>
        <v>0</v>
      </c>
    </row>
    <row r="286" spans="1:10" ht="15.6">
      <c r="A286" s="16" t="s">
        <v>1993</v>
      </c>
      <c r="B286" s="16" t="s">
        <v>717</v>
      </c>
      <c r="C286" s="16" t="s">
        <v>1985</v>
      </c>
      <c r="D286" s="16" t="s">
        <v>887</v>
      </c>
      <c r="E286" t="s">
        <v>1649</v>
      </c>
      <c r="F286" s="53" t="str">
        <f t="shared" si="12"/>
        <v>Whitewash Cedar™20' SOLID</v>
      </c>
      <c r="G286" s="16">
        <v>20</v>
      </c>
      <c r="H286" s="16">
        <v>64</v>
      </c>
      <c r="I286" s="1">
        <v>3448</v>
      </c>
      <c r="J286" s="16" t="str">
        <f t="shared" si="13"/>
        <v>TT20EWESWWC</v>
      </c>
    </row>
    <row r="287" spans="1:10" ht="15.6">
      <c r="A287" s="16" t="s">
        <v>1994</v>
      </c>
      <c r="B287" s="16" t="s">
        <v>719</v>
      </c>
      <c r="C287" s="16" t="s">
        <v>1985</v>
      </c>
      <c r="D287" s="16" t="s">
        <v>64</v>
      </c>
      <c r="E287" t="s">
        <v>1667</v>
      </c>
      <c r="F287" s="53" t="str">
        <f t="shared" si="12"/>
        <v>ESPRESSO16' SOLID</v>
      </c>
      <c r="G287" s="16">
        <v>16</v>
      </c>
      <c r="H287" s="16">
        <v>64</v>
      </c>
      <c r="I287" s="1">
        <v>2763</v>
      </c>
      <c r="J287" s="16" t="str">
        <f t="shared" si="13"/>
        <v>TT16EWESE</v>
      </c>
    </row>
    <row r="288" spans="1:10" ht="15.6">
      <c r="A288" s="16" t="s">
        <v>1995</v>
      </c>
      <c r="B288" s="16" t="s">
        <v>721</v>
      </c>
      <c r="C288" s="16" t="s">
        <v>1985</v>
      </c>
      <c r="D288" s="16" t="s">
        <v>64</v>
      </c>
      <c r="E288" t="s">
        <v>1649</v>
      </c>
      <c r="F288" s="53" t="str">
        <f t="shared" si="12"/>
        <v>ESPRESSO20' SOLID</v>
      </c>
      <c r="G288" s="16">
        <v>20</v>
      </c>
      <c r="H288" s="16">
        <v>64</v>
      </c>
      <c r="I288" s="1">
        <v>3448</v>
      </c>
      <c r="J288" s="16" t="str">
        <f t="shared" si="13"/>
        <v>TT20EWESE</v>
      </c>
    </row>
    <row r="289" spans="1:10" ht="15.6">
      <c r="B289"/>
      <c r="C289"/>
      <c r="D289"/>
      <c r="E289"/>
      <c r="F289" s="53" t="str">
        <f t="shared" si="12"/>
        <v/>
      </c>
      <c r="G289"/>
      <c r="H289"/>
      <c r="I289"/>
      <c r="J289" s="16">
        <f t="shared" si="13"/>
        <v>0</v>
      </c>
    </row>
    <row r="290" spans="1:10" ht="15.6">
      <c r="A290" s="13" t="s">
        <v>1996</v>
      </c>
      <c r="B290" s="13" t="s">
        <v>723</v>
      </c>
      <c r="C290" s="13" t="s">
        <v>1997</v>
      </c>
      <c r="D290" s="13" t="s">
        <v>59</v>
      </c>
      <c r="E290" t="s">
        <v>1651</v>
      </c>
      <c r="F290" s="53" t="str">
        <f t="shared" si="12"/>
        <v>MOCHA12' FASCIA</v>
      </c>
      <c r="G290" s="13">
        <v>12</v>
      </c>
      <c r="H290" s="13">
        <v>30</v>
      </c>
      <c r="I290" s="1">
        <v>1347</v>
      </c>
      <c r="J290" s="16" t="str">
        <f t="shared" si="13"/>
        <v>TT12EWEFM</v>
      </c>
    </row>
    <row r="291" spans="1:10" ht="15.6">
      <c r="A291" s="13" t="s">
        <v>1998</v>
      </c>
      <c r="B291" s="13" t="s">
        <v>725</v>
      </c>
      <c r="C291" s="13" t="s">
        <v>1997</v>
      </c>
      <c r="D291" s="13" t="s">
        <v>60</v>
      </c>
      <c r="E291" t="s">
        <v>1651</v>
      </c>
      <c r="F291" s="53" t="str">
        <f t="shared" si="12"/>
        <v>PECAN12' FASCIA</v>
      </c>
      <c r="G291" s="13">
        <v>12</v>
      </c>
      <c r="H291" s="13">
        <v>30</v>
      </c>
      <c r="I291" s="1">
        <v>1347</v>
      </c>
      <c r="J291" s="16" t="str">
        <f t="shared" si="13"/>
        <v>TT12EWEFP</v>
      </c>
    </row>
    <row r="292" spans="1:10" ht="15.6">
      <c r="A292" s="13" t="s">
        <v>1999</v>
      </c>
      <c r="B292" s="13" t="s">
        <v>727</v>
      </c>
      <c r="C292" s="13" t="s">
        <v>1997</v>
      </c>
      <c r="D292" s="13" t="s">
        <v>61</v>
      </c>
      <c r="E292" t="s">
        <v>1651</v>
      </c>
      <c r="F292" s="53" t="str">
        <f t="shared" si="12"/>
        <v>TIGERWOOD12' FASCIA</v>
      </c>
      <c r="G292" s="13">
        <v>12</v>
      </c>
      <c r="H292" s="13">
        <v>30</v>
      </c>
      <c r="I292" s="1">
        <v>1347</v>
      </c>
      <c r="J292" s="16" t="str">
        <f t="shared" si="13"/>
        <v>TT12EWEFTW</v>
      </c>
    </row>
    <row r="293" spans="1:10" ht="15.6">
      <c r="A293" s="16" t="s">
        <v>2000</v>
      </c>
      <c r="B293" s="16" t="s">
        <v>729</v>
      </c>
      <c r="C293" s="13" t="s">
        <v>1997</v>
      </c>
      <c r="D293" s="16" t="s">
        <v>63</v>
      </c>
      <c r="E293" t="s">
        <v>1651</v>
      </c>
      <c r="F293" s="53" t="str">
        <f t="shared" si="12"/>
        <v>ASHWOOD12' FASCIA</v>
      </c>
      <c r="G293" s="16">
        <v>12</v>
      </c>
      <c r="H293" s="16">
        <v>30</v>
      </c>
      <c r="I293" s="1">
        <v>1347</v>
      </c>
      <c r="J293" s="16" t="str">
        <f t="shared" si="13"/>
        <v>TT12EWEFAW</v>
      </c>
    </row>
    <row r="294" spans="1:10" ht="15.6">
      <c r="A294" s="16" t="s">
        <v>2001</v>
      </c>
      <c r="B294" s="16" t="s">
        <v>731</v>
      </c>
      <c r="C294" s="16" t="s">
        <v>1997</v>
      </c>
      <c r="D294" s="16" t="s">
        <v>887</v>
      </c>
      <c r="E294" t="s">
        <v>1651</v>
      </c>
      <c r="F294" s="53" t="str">
        <f t="shared" si="12"/>
        <v>Whitewash Cedar™12' FASCIA</v>
      </c>
      <c r="G294" s="16">
        <v>12</v>
      </c>
      <c r="H294" s="16">
        <v>30</v>
      </c>
      <c r="I294" s="1">
        <v>1347</v>
      </c>
      <c r="J294" s="16" t="str">
        <f t="shared" si="13"/>
        <v>TT12EWEFWWC</v>
      </c>
    </row>
    <row r="295" spans="1:10" ht="15.6">
      <c r="A295" s="16" t="s">
        <v>2002</v>
      </c>
      <c r="B295" s="16" t="s">
        <v>733</v>
      </c>
      <c r="C295" s="16" t="s">
        <v>1997</v>
      </c>
      <c r="D295" s="16" t="s">
        <v>64</v>
      </c>
      <c r="E295" t="s">
        <v>1651</v>
      </c>
      <c r="F295" s="53" t="str">
        <f t="shared" si="12"/>
        <v>ESPRESSO12' FASCIA</v>
      </c>
      <c r="G295" s="16">
        <v>12</v>
      </c>
      <c r="H295" s="16">
        <v>30</v>
      </c>
      <c r="I295" s="1">
        <v>1347</v>
      </c>
      <c r="J295" s="16" t="str">
        <f t="shared" si="13"/>
        <v>TT12EWEFE</v>
      </c>
    </row>
    <row r="296" spans="1:10" ht="15.6">
      <c r="A296" s="28"/>
      <c r="B296" s="28"/>
      <c r="C296" s="28"/>
      <c r="D296" s="28"/>
      <c r="E296" s="28"/>
      <c r="F296" s="53" t="str">
        <f t="shared" ref="F296:F359" si="14">D296&amp;E296</f>
        <v/>
      </c>
      <c r="G296" s="28"/>
      <c r="H296" s="28"/>
      <c r="I296" s="28"/>
      <c r="J296" s="16">
        <f t="shared" ref="J296:J359" si="15">A296</f>
        <v>0</v>
      </c>
    </row>
    <row r="297" spans="1:10" ht="15.6">
      <c r="A297" s="13" t="s">
        <v>2003</v>
      </c>
      <c r="B297" s="13" t="s">
        <v>735</v>
      </c>
      <c r="C297" s="13" t="s">
        <v>2004</v>
      </c>
      <c r="D297" s="13" t="s">
        <v>59</v>
      </c>
      <c r="E297" t="s">
        <v>1650</v>
      </c>
      <c r="F297" s="53" t="str">
        <f t="shared" si="14"/>
        <v>MOCHA12' RISER</v>
      </c>
      <c r="G297" s="13">
        <v>12</v>
      </c>
      <c r="H297" s="13">
        <v>42</v>
      </c>
      <c r="I297" s="1">
        <v>1126</v>
      </c>
      <c r="J297" s="16" t="str">
        <f t="shared" si="15"/>
        <v>TT12EWERM</v>
      </c>
    </row>
    <row r="298" spans="1:10" ht="15.6">
      <c r="A298" s="13" t="s">
        <v>2005</v>
      </c>
      <c r="B298" s="13" t="s">
        <v>737</v>
      </c>
      <c r="C298" s="13" t="s">
        <v>2004</v>
      </c>
      <c r="D298" s="13" t="s">
        <v>60</v>
      </c>
      <c r="E298" t="s">
        <v>1650</v>
      </c>
      <c r="F298" s="53" t="str">
        <f t="shared" si="14"/>
        <v>PECAN12' RISER</v>
      </c>
      <c r="G298" s="13">
        <v>12</v>
      </c>
      <c r="H298" s="13">
        <v>42</v>
      </c>
      <c r="I298" s="1">
        <v>1126</v>
      </c>
      <c r="J298" s="16" t="str">
        <f t="shared" si="15"/>
        <v>TT12EWERP</v>
      </c>
    </row>
    <row r="299" spans="1:10" ht="15.6">
      <c r="A299" s="13" t="s">
        <v>2006</v>
      </c>
      <c r="B299" s="13" t="s">
        <v>739</v>
      </c>
      <c r="C299" s="13" t="s">
        <v>2004</v>
      </c>
      <c r="D299" s="13" t="s">
        <v>61</v>
      </c>
      <c r="E299" t="s">
        <v>1650</v>
      </c>
      <c r="F299" s="53" t="str">
        <f t="shared" si="14"/>
        <v>TIGERWOOD12' RISER</v>
      </c>
      <c r="G299" s="13">
        <v>12</v>
      </c>
      <c r="H299" s="13">
        <v>42</v>
      </c>
      <c r="I299" s="1">
        <v>1126</v>
      </c>
      <c r="J299" s="16" t="str">
        <f t="shared" si="15"/>
        <v>TT12EWERTW</v>
      </c>
    </row>
    <row r="300" spans="1:10" ht="15.6">
      <c r="A300" s="16" t="s">
        <v>2007</v>
      </c>
      <c r="B300" s="16" t="s">
        <v>741</v>
      </c>
      <c r="C300" s="13" t="s">
        <v>2004</v>
      </c>
      <c r="D300" s="16" t="s">
        <v>63</v>
      </c>
      <c r="E300" t="s">
        <v>1650</v>
      </c>
      <c r="F300" s="53" t="str">
        <f t="shared" si="14"/>
        <v>ASHWOOD12' RISER</v>
      </c>
      <c r="G300" s="16">
        <v>12</v>
      </c>
      <c r="H300" s="16">
        <v>42</v>
      </c>
      <c r="I300" s="1">
        <v>1126</v>
      </c>
      <c r="J300" s="16" t="str">
        <f t="shared" si="15"/>
        <v>TT12EWERAW</v>
      </c>
    </row>
    <row r="301" spans="1:10" ht="15.6">
      <c r="A301" s="16" t="s">
        <v>2008</v>
      </c>
      <c r="B301" s="16" t="s">
        <v>743</v>
      </c>
      <c r="C301" s="16" t="s">
        <v>2004</v>
      </c>
      <c r="D301" s="16" t="s">
        <v>887</v>
      </c>
      <c r="E301" t="s">
        <v>1650</v>
      </c>
      <c r="F301" s="53" t="str">
        <f t="shared" si="14"/>
        <v>Whitewash Cedar™12' RISER</v>
      </c>
      <c r="G301" s="16">
        <v>12</v>
      </c>
      <c r="H301" s="16">
        <v>42</v>
      </c>
      <c r="I301" s="1">
        <v>1126</v>
      </c>
      <c r="J301" s="16" t="str">
        <f t="shared" si="15"/>
        <v>TT12EWERWWC</v>
      </c>
    </row>
    <row r="302" spans="1:10" ht="15.6">
      <c r="A302" s="16" t="s">
        <v>2009</v>
      </c>
      <c r="B302" s="16" t="s">
        <v>745</v>
      </c>
      <c r="C302" s="16" t="s">
        <v>2004</v>
      </c>
      <c r="D302" s="16" t="s">
        <v>64</v>
      </c>
      <c r="E302" t="s">
        <v>1650</v>
      </c>
      <c r="F302" s="53" t="str">
        <f t="shared" si="14"/>
        <v>ESPRESSO12' RISER</v>
      </c>
      <c r="G302" s="16">
        <v>12</v>
      </c>
      <c r="H302" s="16">
        <v>42</v>
      </c>
      <c r="I302" s="1">
        <v>1126</v>
      </c>
      <c r="J302" s="16" t="str">
        <f t="shared" si="15"/>
        <v>TT12EWERE</v>
      </c>
    </row>
    <row r="303" spans="1:10" ht="15.6">
      <c r="A303" s="11"/>
      <c r="B303"/>
      <c r="C303"/>
      <c r="D303"/>
      <c r="E303"/>
      <c r="F303" s="53" t="str">
        <f t="shared" si="14"/>
        <v/>
      </c>
      <c r="G303"/>
      <c r="H303"/>
      <c r="I303"/>
      <c r="J303" s="16">
        <f t="shared" si="15"/>
        <v>0</v>
      </c>
    </row>
    <row r="304" spans="1:10" ht="15.6">
      <c r="A304" s="11"/>
      <c r="B304"/>
      <c r="C304"/>
      <c r="D304"/>
      <c r="E304"/>
      <c r="F304" s="53" t="str">
        <f t="shared" si="14"/>
        <v/>
      </c>
      <c r="G304"/>
      <c r="H304"/>
      <c r="I304"/>
      <c r="J304" s="16">
        <f t="shared" si="15"/>
        <v>0</v>
      </c>
    </row>
    <row r="305" spans="1:10" ht="15.6">
      <c r="A305" s="13" t="s">
        <v>2010</v>
      </c>
      <c r="B305" s="13" t="s">
        <v>2011</v>
      </c>
      <c r="C305" s="13" t="s">
        <v>2012</v>
      </c>
      <c r="D305" s="13" t="s">
        <v>1494</v>
      </c>
      <c r="E305" s="13"/>
      <c r="F305" s="53" t="str">
        <f t="shared" si="14"/>
        <v>Cedar</v>
      </c>
      <c r="G305" s="13">
        <v>12</v>
      </c>
      <c r="H305" s="13">
        <v>64</v>
      </c>
      <c r="I305" s="1">
        <v>1838</v>
      </c>
      <c r="J305" s="16" t="str">
        <f t="shared" si="15"/>
        <v>TT12RBC</v>
      </c>
    </row>
    <row r="306" spans="1:10" ht="15.6">
      <c r="A306" s="13" t="s">
        <v>2013</v>
      </c>
      <c r="B306" s="13" t="s">
        <v>2014</v>
      </c>
      <c r="C306" s="13" t="s">
        <v>2012</v>
      </c>
      <c r="D306" s="13" t="s">
        <v>1494</v>
      </c>
      <c r="E306" s="13"/>
      <c r="F306" s="53" t="str">
        <f t="shared" si="14"/>
        <v>Cedar</v>
      </c>
      <c r="G306" s="13">
        <v>16</v>
      </c>
      <c r="H306" s="13">
        <v>64</v>
      </c>
      <c r="I306" s="1">
        <v>2442</v>
      </c>
      <c r="J306" s="16" t="str">
        <f t="shared" si="15"/>
        <v>TT16RBC</v>
      </c>
    </row>
    <row r="307" spans="1:10" ht="15.6">
      <c r="A307" s="13" t="s">
        <v>2015</v>
      </c>
      <c r="B307" s="13" t="s">
        <v>2016</v>
      </c>
      <c r="C307" s="13" t="s">
        <v>2012</v>
      </c>
      <c r="D307" s="13" t="s">
        <v>1494</v>
      </c>
      <c r="E307" s="13"/>
      <c r="F307" s="53" t="str">
        <f t="shared" si="14"/>
        <v>Cedar</v>
      </c>
      <c r="G307" s="13">
        <v>20</v>
      </c>
      <c r="H307" s="13">
        <v>64</v>
      </c>
      <c r="I307" s="1">
        <v>3046</v>
      </c>
      <c r="J307" s="16" t="str">
        <f t="shared" si="15"/>
        <v>TT20RBC</v>
      </c>
    </row>
    <row r="308" spans="1:10" ht="15.6">
      <c r="A308" s="13" t="s">
        <v>2017</v>
      </c>
      <c r="B308" s="13" t="s">
        <v>2018</v>
      </c>
      <c r="C308" s="13" t="s">
        <v>2012</v>
      </c>
      <c r="D308" s="13" t="s">
        <v>1490</v>
      </c>
      <c r="E308" s="13"/>
      <c r="F308" s="53" t="str">
        <f t="shared" si="14"/>
        <v>Gray</v>
      </c>
      <c r="G308" s="13">
        <v>12</v>
      </c>
      <c r="H308" s="13">
        <v>64</v>
      </c>
      <c r="I308" s="1">
        <v>1838</v>
      </c>
      <c r="J308" s="16" t="str">
        <f t="shared" si="15"/>
        <v>TT12RBG</v>
      </c>
    </row>
    <row r="309" spans="1:10" ht="15.6">
      <c r="A309" s="13" t="s">
        <v>2019</v>
      </c>
      <c r="B309" s="13" t="s">
        <v>2020</v>
      </c>
      <c r="C309" s="13" t="s">
        <v>2012</v>
      </c>
      <c r="D309" s="13" t="s">
        <v>1490</v>
      </c>
      <c r="E309" s="13"/>
      <c r="F309" s="53" t="str">
        <f t="shared" si="14"/>
        <v>Gray</v>
      </c>
      <c r="G309" s="13">
        <v>16</v>
      </c>
      <c r="H309" s="13">
        <v>64</v>
      </c>
      <c r="I309" s="1">
        <v>2442</v>
      </c>
      <c r="J309" s="16" t="str">
        <f t="shared" si="15"/>
        <v>TT16RBG</v>
      </c>
    </row>
    <row r="310" spans="1:10" ht="15.6">
      <c r="A310" s="13" t="s">
        <v>2021</v>
      </c>
      <c r="B310" s="13" t="s">
        <v>2022</v>
      </c>
      <c r="C310" s="13" t="s">
        <v>2012</v>
      </c>
      <c r="D310" s="13" t="s">
        <v>1490</v>
      </c>
      <c r="E310" s="13"/>
      <c r="F310" s="53" t="str">
        <f t="shared" si="14"/>
        <v>Gray</v>
      </c>
      <c r="G310" s="13">
        <v>20</v>
      </c>
      <c r="H310" s="13">
        <v>64</v>
      </c>
      <c r="I310" s="1">
        <v>3046</v>
      </c>
      <c r="J310" s="16" t="str">
        <f t="shared" si="15"/>
        <v>TT20RBG</v>
      </c>
    </row>
    <row r="311" spans="1:10" ht="15.6">
      <c r="A311" s="11"/>
      <c r="B311"/>
      <c r="C311"/>
      <c r="D311"/>
      <c r="E311"/>
      <c r="F311" s="53" t="str">
        <f t="shared" si="14"/>
        <v/>
      </c>
      <c r="G311"/>
      <c r="H311"/>
      <c r="I311"/>
      <c r="J311" s="16">
        <f t="shared" si="15"/>
        <v>0</v>
      </c>
    </row>
    <row r="312" spans="1:10" ht="15.6">
      <c r="A312" s="13">
        <v>0</v>
      </c>
      <c r="B312" s="13" t="s">
        <v>2023</v>
      </c>
      <c r="C312" s="13" t="s">
        <v>2024</v>
      </c>
      <c r="D312" s="13" t="s">
        <v>1494</v>
      </c>
      <c r="E312" s="13"/>
      <c r="F312" s="53" t="str">
        <f t="shared" si="14"/>
        <v>Cedar</v>
      </c>
      <c r="G312" s="13">
        <v>12</v>
      </c>
      <c r="H312" s="13">
        <v>30</v>
      </c>
      <c r="I312" s="1">
        <v>1394</v>
      </c>
      <c r="J312" s="16">
        <f t="shared" si="15"/>
        <v>0</v>
      </c>
    </row>
    <row r="313" spans="1:10" ht="15.6">
      <c r="A313" s="13">
        <v>0</v>
      </c>
      <c r="B313" s="13" t="s">
        <v>2025</v>
      </c>
      <c r="C313" s="13" t="s">
        <v>2024</v>
      </c>
      <c r="D313" s="13" t="s">
        <v>1490</v>
      </c>
      <c r="E313" s="13"/>
      <c r="F313" s="53" t="str">
        <f t="shared" si="14"/>
        <v>Gray</v>
      </c>
      <c r="G313" s="13">
        <v>12</v>
      </c>
      <c r="H313" s="13">
        <v>30</v>
      </c>
      <c r="I313" s="1">
        <v>1394</v>
      </c>
      <c r="J313" s="16">
        <f t="shared" si="15"/>
        <v>0</v>
      </c>
    </row>
    <row r="314" spans="1:10" ht="15.6">
      <c r="A314" s="28"/>
      <c r="B314" s="28"/>
      <c r="C314" s="28"/>
      <c r="D314" s="28"/>
      <c r="E314" s="28"/>
      <c r="F314" s="53" t="str">
        <f t="shared" si="14"/>
        <v/>
      </c>
      <c r="G314" s="28"/>
      <c r="H314" s="28"/>
      <c r="I314" s="28"/>
      <c r="J314" s="16">
        <f t="shared" si="15"/>
        <v>0</v>
      </c>
    </row>
    <row r="315" spans="1:10" ht="15.6">
      <c r="A315" s="13">
        <v>0</v>
      </c>
      <c r="B315" s="13" t="s">
        <v>2026</v>
      </c>
      <c r="C315" s="13" t="s">
        <v>2027</v>
      </c>
      <c r="D315" s="13" t="s">
        <v>1494</v>
      </c>
      <c r="E315" s="13"/>
      <c r="F315" s="53" t="str">
        <f t="shared" si="14"/>
        <v>Cedar</v>
      </c>
      <c r="G315" s="13">
        <v>12</v>
      </c>
      <c r="H315" s="13">
        <v>42</v>
      </c>
      <c r="I315" s="1">
        <v>1202</v>
      </c>
      <c r="J315" s="16">
        <f t="shared" si="15"/>
        <v>0</v>
      </c>
    </row>
    <row r="316" spans="1:10" ht="15.6">
      <c r="A316" s="13">
        <v>0</v>
      </c>
      <c r="B316" s="13" t="s">
        <v>2028</v>
      </c>
      <c r="C316" s="13" t="s">
        <v>2027</v>
      </c>
      <c r="D316" s="13" t="s">
        <v>1490</v>
      </c>
      <c r="E316" s="13"/>
      <c r="F316" s="53" t="str">
        <f t="shared" si="14"/>
        <v>Gray</v>
      </c>
      <c r="G316" s="13">
        <v>12</v>
      </c>
      <c r="H316" s="13">
        <v>42</v>
      </c>
      <c r="I316" s="1">
        <v>1202</v>
      </c>
      <c r="J316" s="16">
        <f t="shared" si="15"/>
        <v>0</v>
      </c>
    </row>
    <row r="317" spans="1:10" ht="15.6">
      <c r="B317"/>
      <c r="C317"/>
      <c r="D317"/>
      <c r="E317"/>
      <c r="F317" s="53" t="str">
        <f t="shared" si="14"/>
        <v/>
      </c>
      <c r="G317"/>
      <c r="H317"/>
      <c r="I317"/>
      <c r="J317" s="16">
        <f t="shared" si="15"/>
        <v>0</v>
      </c>
    </row>
    <row r="318" spans="1:10" ht="36">
      <c r="A318" s="10"/>
      <c r="B318" s="10" t="s">
        <v>127</v>
      </c>
      <c r="C318" s="10" t="s">
        <v>307</v>
      </c>
      <c r="D318" s="10" t="s">
        <v>128</v>
      </c>
      <c r="E318" s="10"/>
      <c r="F318" s="53" t="str">
        <f t="shared" si="14"/>
        <v>Color</v>
      </c>
      <c r="G318" s="10" t="s">
        <v>129</v>
      </c>
      <c r="H318" s="10" t="s">
        <v>130</v>
      </c>
      <c r="I318" s="10" t="s">
        <v>131</v>
      </c>
      <c r="J318" s="16">
        <f t="shared" si="15"/>
        <v>0</v>
      </c>
    </row>
    <row r="319" spans="1:10" ht="15.6">
      <c r="A319" s="16" t="e">
        <v>#N/A</v>
      </c>
      <c r="B319" s="16" t="s">
        <v>2029</v>
      </c>
      <c r="C319" s="16" t="s">
        <v>2030</v>
      </c>
      <c r="D319" s="16" t="s">
        <v>749</v>
      </c>
      <c r="E319" s="16"/>
      <c r="F319" s="53" t="str">
        <f t="shared" si="14"/>
        <v>Dark Teak</v>
      </c>
      <c r="G319" s="16">
        <v>12</v>
      </c>
      <c r="H319" s="16">
        <v>64</v>
      </c>
      <c r="I319" s="1">
        <v>1910</v>
      </c>
      <c r="J319" s="16" t="e">
        <f t="shared" si="15"/>
        <v>#N/A</v>
      </c>
    </row>
    <row r="320" spans="1:10" ht="15.6">
      <c r="A320" s="16" t="e">
        <v>#N/A</v>
      </c>
      <c r="B320" s="16" t="s">
        <v>2031</v>
      </c>
      <c r="C320" s="16" t="s">
        <v>2030</v>
      </c>
      <c r="D320" s="16" t="s">
        <v>749</v>
      </c>
      <c r="E320" s="16"/>
      <c r="F320" s="53" t="str">
        <f t="shared" si="14"/>
        <v>Dark Teak</v>
      </c>
      <c r="G320" s="16">
        <v>16</v>
      </c>
      <c r="H320" s="16">
        <v>64</v>
      </c>
      <c r="I320" s="1">
        <v>2546</v>
      </c>
      <c r="J320" s="16" t="e">
        <f t="shared" si="15"/>
        <v>#N/A</v>
      </c>
    </row>
    <row r="321" spans="1:10" ht="15.6">
      <c r="A321" s="16" t="e">
        <v>#N/A</v>
      </c>
      <c r="B321" s="16" t="s">
        <v>2032</v>
      </c>
      <c r="C321" s="16" t="s">
        <v>2030</v>
      </c>
      <c r="D321" s="16" t="s">
        <v>749</v>
      </c>
      <c r="E321" s="16"/>
      <c r="F321" s="53" t="str">
        <f t="shared" si="14"/>
        <v>Dark Teak</v>
      </c>
      <c r="G321" s="16">
        <v>20</v>
      </c>
      <c r="H321" s="16">
        <v>64</v>
      </c>
      <c r="I321" s="1">
        <v>3103</v>
      </c>
      <c r="J321" s="16" t="e">
        <f t="shared" si="15"/>
        <v>#N/A</v>
      </c>
    </row>
    <row r="322" spans="1:10" ht="15.6">
      <c r="A322" s="16" t="e">
        <v>#N/A</v>
      </c>
      <c r="B322" s="16" t="s">
        <v>2033</v>
      </c>
      <c r="C322" s="16" t="s">
        <v>2030</v>
      </c>
      <c r="D322" s="16" t="s">
        <v>756</v>
      </c>
      <c r="E322" s="16"/>
      <c r="F322" s="53" t="str">
        <f t="shared" si="14"/>
        <v>Maritime Gray</v>
      </c>
      <c r="G322" s="16">
        <v>12</v>
      </c>
      <c r="H322" s="16">
        <v>64</v>
      </c>
      <c r="I322" s="1">
        <v>1910</v>
      </c>
      <c r="J322" s="16" t="e">
        <f t="shared" si="15"/>
        <v>#N/A</v>
      </c>
    </row>
    <row r="323" spans="1:10" ht="15.6">
      <c r="A323" s="16" t="e">
        <v>#N/A</v>
      </c>
      <c r="B323" s="16" t="s">
        <v>2034</v>
      </c>
      <c r="C323" s="16" t="s">
        <v>2030</v>
      </c>
      <c r="D323" s="16" t="s">
        <v>756</v>
      </c>
      <c r="E323" s="16"/>
      <c r="F323" s="53" t="str">
        <f t="shared" si="14"/>
        <v>Maritime Gray</v>
      </c>
      <c r="G323" s="16">
        <v>16</v>
      </c>
      <c r="H323" s="16">
        <v>64</v>
      </c>
      <c r="I323" s="1">
        <v>2546</v>
      </c>
      <c r="J323" s="16" t="e">
        <f t="shared" si="15"/>
        <v>#N/A</v>
      </c>
    </row>
    <row r="324" spans="1:10" ht="15.6">
      <c r="A324" s="16" t="e">
        <v>#N/A</v>
      </c>
      <c r="B324" s="16" t="s">
        <v>2035</v>
      </c>
      <c r="C324" s="16" t="s">
        <v>2030</v>
      </c>
      <c r="D324" s="16" t="s">
        <v>756</v>
      </c>
      <c r="E324" s="16"/>
      <c r="F324" s="53" t="str">
        <f t="shared" si="14"/>
        <v>Maritime Gray</v>
      </c>
      <c r="G324" s="16">
        <v>20</v>
      </c>
      <c r="H324" s="16">
        <v>64</v>
      </c>
      <c r="I324" s="1">
        <v>3103</v>
      </c>
      <c r="J324" s="16" t="e">
        <f t="shared" si="15"/>
        <v>#N/A</v>
      </c>
    </row>
    <row r="325" spans="1:10" ht="15.6">
      <c r="A325" s="16" t="e">
        <v>#N/A</v>
      </c>
      <c r="B325" s="16" t="s">
        <v>2036</v>
      </c>
      <c r="C325" s="16" t="s">
        <v>2037</v>
      </c>
      <c r="D325" s="16" t="s">
        <v>749</v>
      </c>
      <c r="E325" s="16"/>
      <c r="F325" s="53" t="str">
        <f t="shared" si="14"/>
        <v>Dark Teak</v>
      </c>
      <c r="G325" s="16">
        <v>16</v>
      </c>
      <c r="H325" s="16">
        <v>64</v>
      </c>
      <c r="I325" s="1">
        <v>2634</v>
      </c>
      <c r="J325" s="16" t="e">
        <f t="shared" si="15"/>
        <v>#N/A</v>
      </c>
    </row>
    <row r="326" spans="1:10" ht="15.6">
      <c r="A326" s="16" t="e">
        <v>#N/A</v>
      </c>
      <c r="B326" s="16" t="s">
        <v>2038</v>
      </c>
      <c r="C326" s="16" t="s">
        <v>2037</v>
      </c>
      <c r="D326" s="16" t="s">
        <v>749</v>
      </c>
      <c r="E326" s="16"/>
      <c r="F326" s="53" t="str">
        <f t="shared" si="14"/>
        <v>Dark Teak</v>
      </c>
      <c r="G326" s="16">
        <v>20</v>
      </c>
      <c r="H326" s="16">
        <v>64</v>
      </c>
      <c r="I326" s="1">
        <v>3292</v>
      </c>
      <c r="J326" s="16" t="e">
        <f t="shared" si="15"/>
        <v>#N/A</v>
      </c>
    </row>
    <row r="327" spans="1:10" ht="15.6">
      <c r="A327" s="16" t="e">
        <v>#N/A</v>
      </c>
      <c r="B327" s="16" t="s">
        <v>2039</v>
      </c>
      <c r="C327" s="16" t="s">
        <v>2037</v>
      </c>
      <c r="D327" s="16" t="s">
        <v>756</v>
      </c>
      <c r="E327" s="16"/>
      <c r="F327" s="53" t="str">
        <f t="shared" si="14"/>
        <v>Maritime Gray</v>
      </c>
      <c r="G327" s="16">
        <v>16</v>
      </c>
      <c r="H327" s="16">
        <v>64</v>
      </c>
      <c r="I327" s="1">
        <v>2634</v>
      </c>
      <c r="J327" s="16" t="e">
        <f t="shared" si="15"/>
        <v>#N/A</v>
      </c>
    </row>
    <row r="328" spans="1:10" ht="15.6">
      <c r="A328" s="16" t="e">
        <v>#N/A</v>
      </c>
      <c r="B328" s="16" t="s">
        <v>2040</v>
      </c>
      <c r="C328" s="16" t="s">
        <v>2037</v>
      </c>
      <c r="D328" s="16" t="s">
        <v>756</v>
      </c>
      <c r="E328" s="16"/>
      <c r="F328" s="53" t="str">
        <f t="shared" si="14"/>
        <v>Maritime Gray</v>
      </c>
      <c r="G328" s="16">
        <v>20</v>
      </c>
      <c r="H328" s="16">
        <v>64</v>
      </c>
      <c r="I328" s="1">
        <v>3292</v>
      </c>
      <c r="J328" s="16" t="e">
        <f t="shared" si="15"/>
        <v>#N/A</v>
      </c>
    </row>
    <row r="329" spans="1:10" ht="15.6">
      <c r="B329"/>
      <c r="C329"/>
      <c r="D329"/>
      <c r="E329"/>
      <c r="F329" s="53" t="str">
        <f t="shared" si="14"/>
        <v/>
      </c>
      <c r="G329"/>
      <c r="H329"/>
      <c r="I329"/>
      <c r="J329" s="16">
        <f t="shared" si="15"/>
        <v>0</v>
      </c>
    </row>
    <row r="330" spans="1:10" ht="15.6">
      <c r="A330" s="19" t="e">
        <v>#N/A</v>
      </c>
      <c r="B330" s="19" t="s">
        <v>2041</v>
      </c>
      <c r="C330" s="19" t="s">
        <v>2030</v>
      </c>
      <c r="D330" s="19" t="s">
        <v>2042</v>
      </c>
      <c r="E330" s="19"/>
      <c r="F330" s="53" t="str">
        <f t="shared" si="14"/>
        <v>Tidal Sand</v>
      </c>
      <c r="G330" s="19">
        <v>12</v>
      </c>
      <c r="H330" s="19">
        <v>64</v>
      </c>
      <c r="I330" s="22">
        <v>1910</v>
      </c>
      <c r="J330" s="16" t="e">
        <f t="shared" si="15"/>
        <v>#N/A</v>
      </c>
    </row>
    <row r="331" spans="1:10" ht="15.6">
      <c r="A331" s="19" t="e">
        <v>#N/A</v>
      </c>
      <c r="B331" s="19" t="s">
        <v>2043</v>
      </c>
      <c r="C331" s="19" t="s">
        <v>2030</v>
      </c>
      <c r="D331" s="19" t="s">
        <v>2042</v>
      </c>
      <c r="E331" s="19"/>
      <c r="F331" s="53" t="str">
        <f t="shared" si="14"/>
        <v>Tidal Sand</v>
      </c>
      <c r="G331" s="19">
        <v>16</v>
      </c>
      <c r="H331" s="19">
        <v>64</v>
      </c>
      <c r="I331" s="22">
        <v>2546</v>
      </c>
      <c r="J331" s="16" t="e">
        <f t="shared" si="15"/>
        <v>#N/A</v>
      </c>
    </row>
    <row r="332" spans="1:10" ht="15.6">
      <c r="A332" s="19" t="e">
        <v>#N/A</v>
      </c>
      <c r="B332" s="19" t="s">
        <v>2044</v>
      </c>
      <c r="C332" s="19" t="s">
        <v>2030</v>
      </c>
      <c r="D332" s="19" t="s">
        <v>2042</v>
      </c>
      <c r="E332" s="19"/>
      <c r="F332" s="53" t="str">
        <f t="shared" si="14"/>
        <v>Tidal Sand</v>
      </c>
      <c r="G332" s="19">
        <v>20</v>
      </c>
      <c r="H332" s="19">
        <v>64</v>
      </c>
      <c r="I332" s="22">
        <v>3103</v>
      </c>
      <c r="J332" s="16" t="e">
        <f t="shared" si="15"/>
        <v>#N/A</v>
      </c>
    </row>
    <row r="333" spans="1:10" ht="15.6">
      <c r="A333" s="19" t="e">
        <v>#N/A</v>
      </c>
      <c r="B333" s="19" t="s">
        <v>2045</v>
      </c>
      <c r="C333" s="19" t="s">
        <v>2030</v>
      </c>
      <c r="D333" s="19" t="s">
        <v>2046</v>
      </c>
      <c r="E333" s="19"/>
      <c r="F333" s="53" t="str">
        <f t="shared" si="14"/>
        <v>Beachwood Gray</v>
      </c>
      <c r="G333" s="19">
        <v>12</v>
      </c>
      <c r="H333" s="19">
        <v>64</v>
      </c>
      <c r="I333" s="22">
        <v>1910</v>
      </c>
      <c r="J333" s="16" t="e">
        <f t="shared" si="15"/>
        <v>#N/A</v>
      </c>
    </row>
    <row r="334" spans="1:10" ht="15.6">
      <c r="A334" s="19" t="e">
        <v>#N/A</v>
      </c>
      <c r="B334" s="19" t="s">
        <v>2047</v>
      </c>
      <c r="C334" s="19" t="s">
        <v>2030</v>
      </c>
      <c r="D334" s="19" t="s">
        <v>2046</v>
      </c>
      <c r="E334" s="19"/>
      <c r="F334" s="53" t="str">
        <f t="shared" si="14"/>
        <v>Beachwood Gray</v>
      </c>
      <c r="G334" s="19">
        <v>16</v>
      </c>
      <c r="H334" s="19">
        <v>64</v>
      </c>
      <c r="I334" s="22">
        <v>2546</v>
      </c>
      <c r="J334" s="16" t="e">
        <f t="shared" si="15"/>
        <v>#N/A</v>
      </c>
    </row>
    <row r="335" spans="1:10" ht="15.6">
      <c r="A335" s="19" t="e">
        <v>#N/A</v>
      </c>
      <c r="B335" s="19" t="s">
        <v>2048</v>
      </c>
      <c r="C335" s="19" t="s">
        <v>2030</v>
      </c>
      <c r="D335" s="19" t="s">
        <v>2046</v>
      </c>
      <c r="E335" s="19"/>
      <c r="F335" s="53" t="str">
        <f t="shared" si="14"/>
        <v>Beachwood Gray</v>
      </c>
      <c r="G335" s="19">
        <v>20</v>
      </c>
      <c r="H335" s="19">
        <v>64</v>
      </c>
      <c r="I335" s="22">
        <v>3103</v>
      </c>
      <c r="J335" s="16" t="e">
        <f t="shared" si="15"/>
        <v>#N/A</v>
      </c>
    </row>
    <row r="336" spans="1:10" ht="15.6">
      <c r="A336" s="19" t="e">
        <v>#N/A</v>
      </c>
      <c r="B336" s="19" t="s">
        <v>2049</v>
      </c>
      <c r="C336" s="19" t="s">
        <v>2037</v>
      </c>
      <c r="D336" s="19" t="s">
        <v>2042</v>
      </c>
      <c r="E336" s="19"/>
      <c r="F336" s="53" t="str">
        <f t="shared" si="14"/>
        <v>Tidal Sand</v>
      </c>
      <c r="G336" s="19">
        <v>16</v>
      </c>
      <c r="H336" s="19">
        <v>64</v>
      </c>
      <c r="I336" s="22">
        <v>2634</v>
      </c>
      <c r="J336" s="16" t="e">
        <f t="shared" si="15"/>
        <v>#N/A</v>
      </c>
    </row>
    <row r="337" spans="1:10" ht="15.6">
      <c r="A337" s="19" t="e">
        <v>#N/A</v>
      </c>
      <c r="B337" s="19" t="s">
        <v>2050</v>
      </c>
      <c r="C337" s="19" t="s">
        <v>2037</v>
      </c>
      <c r="D337" s="19" t="s">
        <v>2042</v>
      </c>
      <c r="E337" s="19"/>
      <c r="F337" s="53" t="str">
        <f t="shared" si="14"/>
        <v>Tidal Sand</v>
      </c>
      <c r="G337" s="19">
        <v>20</v>
      </c>
      <c r="H337" s="19">
        <v>64</v>
      </c>
      <c r="I337" s="22">
        <v>3292</v>
      </c>
      <c r="J337" s="16" t="e">
        <f t="shared" si="15"/>
        <v>#N/A</v>
      </c>
    </row>
    <row r="338" spans="1:10" ht="15.6">
      <c r="A338" s="19" t="e">
        <v>#N/A</v>
      </c>
      <c r="B338" s="19" t="s">
        <v>2051</v>
      </c>
      <c r="C338" s="19" t="s">
        <v>2037</v>
      </c>
      <c r="D338" s="19" t="s">
        <v>2046</v>
      </c>
      <c r="E338" s="19"/>
      <c r="F338" s="53" t="str">
        <f t="shared" si="14"/>
        <v>Beachwood Gray</v>
      </c>
      <c r="G338" s="19">
        <v>16</v>
      </c>
      <c r="H338" s="19">
        <v>64</v>
      </c>
      <c r="I338" s="22">
        <v>2634</v>
      </c>
      <c r="J338" s="16" t="e">
        <f t="shared" si="15"/>
        <v>#N/A</v>
      </c>
    </row>
    <row r="339" spans="1:10" ht="15.6">
      <c r="A339" s="19" t="e">
        <v>#N/A</v>
      </c>
      <c r="B339" s="19" t="s">
        <v>2052</v>
      </c>
      <c r="C339" s="19" t="s">
        <v>2037</v>
      </c>
      <c r="D339" s="19" t="s">
        <v>2046</v>
      </c>
      <c r="E339" s="19"/>
      <c r="F339" s="53" t="str">
        <f t="shared" si="14"/>
        <v>Beachwood Gray</v>
      </c>
      <c r="G339" s="19">
        <v>20</v>
      </c>
      <c r="H339" s="19">
        <v>64</v>
      </c>
      <c r="I339" s="22">
        <v>3292</v>
      </c>
      <c r="J339" s="16" t="e">
        <f t="shared" si="15"/>
        <v>#N/A</v>
      </c>
    </row>
    <row r="340" spans="1:10" ht="15.6">
      <c r="B340"/>
      <c r="C340"/>
      <c r="D340"/>
      <c r="E340"/>
      <c r="F340" s="53" t="str">
        <f t="shared" si="14"/>
        <v/>
      </c>
      <c r="G340"/>
      <c r="H340"/>
      <c r="I340"/>
      <c r="J340" s="16">
        <f t="shared" si="15"/>
        <v>0</v>
      </c>
    </row>
    <row r="341" spans="1:10" ht="15.6">
      <c r="A341" s="16" t="s">
        <v>2053</v>
      </c>
      <c r="B341" s="16" t="s">
        <v>748</v>
      </c>
      <c r="C341" s="16" t="s">
        <v>2054</v>
      </c>
      <c r="D341" s="16" t="s">
        <v>749</v>
      </c>
      <c r="E341" s="16"/>
      <c r="F341" s="53" t="str">
        <f t="shared" si="14"/>
        <v>Dark Teak</v>
      </c>
      <c r="G341" s="16">
        <v>12</v>
      </c>
      <c r="H341" s="16">
        <v>64</v>
      </c>
      <c r="I341" s="1">
        <v>1592</v>
      </c>
      <c r="J341" s="16" t="str">
        <f t="shared" si="15"/>
        <v>TT12EDGDT</v>
      </c>
    </row>
    <row r="342" spans="1:10" ht="15.6">
      <c r="A342" s="16" t="s">
        <v>2055</v>
      </c>
      <c r="B342" s="16" t="s">
        <v>751</v>
      </c>
      <c r="C342" s="16" t="s">
        <v>2054</v>
      </c>
      <c r="D342" s="16" t="s">
        <v>749</v>
      </c>
      <c r="E342" s="16"/>
      <c r="F342" s="53" t="str">
        <f t="shared" si="14"/>
        <v>Dark Teak</v>
      </c>
      <c r="G342" s="16">
        <v>16</v>
      </c>
      <c r="H342" s="16">
        <v>64</v>
      </c>
      <c r="I342" s="1">
        <v>2114</v>
      </c>
      <c r="J342" s="16" t="str">
        <f t="shared" si="15"/>
        <v>TT16EDGDT</v>
      </c>
    </row>
    <row r="343" spans="1:10" ht="15.6">
      <c r="A343" s="16" t="s">
        <v>2056</v>
      </c>
      <c r="B343" s="16" t="s">
        <v>753</v>
      </c>
      <c r="C343" s="16" t="s">
        <v>2054</v>
      </c>
      <c r="D343" s="16" t="s">
        <v>749</v>
      </c>
      <c r="E343" s="16"/>
      <c r="F343" s="53" t="str">
        <f t="shared" si="14"/>
        <v>Dark Teak</v>
      </c>
      <c r="G343" s="16">
        <v>20</v>
      </c>
      <c r="H343" s="16">
        <v>64</v>
      </c>
      <c r="I343" s="1">
        <v>2636</v>
      </c>
      <c r="J343" s="16" t="str">
        <f t="shared" si="15"/>
        <v>TT20EDGDT</v>
      </c>
    </row>
    <row r="344" spans="1:10" ht="15.6">
      <c r="A344" s="16" t="s">
        <v>2057</v>
      </c>
      <c r="B344" s="16" t="s">
        <v>755</v>
      </c>
      <c r="C344" s="16" t="s">
        <v>2054</v>
      </c>
      <c r="D344" s="16" t="s">
        <v>756</v>
      </c>
      <c r="E344" s="16"/>
      <c r="F344" s="53" t="str">
        <f t="shared" si="14"/>
        <v>Maritime Gray</v>
      </c>
      <c r="G344" s="16">
        <v>12</v>
      </c>
      <c r="H344" s="16">
        <v>64</v>
      </c>
      <c r="I344" s="1">
        <v>1592</v>
      </c>
      <c r="J344" s="16" t="str">
        <f t="shared" si="15"/>
        <v>TT12EDGMG</v>
      </c>
    </row>
    <row r="345" spans="1:10" ht="15.6">
      <c r="A345" s="16" t="s">
        <v>2058</v>
      </c>
      <c r="B345" s="16" t="s">
        <v>758</v>
      </c>
      <c r="C345" s="16" t="s">
        <v>2054</v>
      </c>
      <c r="D345" s="16" t="s">
        <v>756</v>
      </c>
      <c r="E345" s="16"/>
      <c r="F345" s="53" t="str">
        <f t="shared" si="14"/>
        <v>Maritime Gray</v>
      </c>
      <c r="G345" s="16">
        <v>16</v>
      </c>
      <c r="H345" s="16">
        <v>64</v>
      </c>
      <c r="I345" s="1">
        <v>2114</v>
      </c>
      <c r="J345" s="16" t="str">
        <f t="shared" si="15"/>
        <v>TT16EDGMG</v>
      </c>
    </row>
    <row r="346" spans="1:10" ht="15.6">
      <c r="A346" s="16" t="s">
        <v>2059</v>
      </c>
      <c r="B346" s="16" t="s">
        <v>760</v>
      </c>
      <c r="C346" s="16" t="s">
        <v>2054</v>
      </c>
      <c r="D346" s="16" t="s">
        <v>756</v>
      </c>
      <c r="E346" s="16"/>
      <c r="F346" s="53" t="str">
        <f t="shared" si="14"/>
        <v>Maritime Gray</v>
      </c>
      <c r="G346" s="16">
        <v>20</v>
      </c>
      <c r="H346" s="16">
        <v>64</v>
      </c>
      <c r="I346" s="1">
        <v>2636</v>
      </c>
      <c r="J346" s="16" t="str">
        <f t="shared" si="15"/>
        <v>TT20EDGMG</v>
      </c>
    </row>
    <row r="347" spans="1:10" ht="15.6">
      <c r="A347" s="16">
        <v>0</v>
      </c>
      <c r="B347" s="16" t="s">
        <v>762</v>
      </c>
      <c r="C347" s="16" t="s">
        <v>2060</v>
      </c>
      <c r="D347" s="16" t="s">
        <v>749</v>
      </c>
      <c r="E347" s="16"/>
      <c r="F347" s="53" t="str">
        <f t="shared" si="14"/>
        <v>Dark Teak</v>
      </c>
      <c r="G347" s="16">
        <v>16</v>
      </c>
      <c r="H347" s="16">
        <v>64</v>
      </c>
      <c r="I347" s="1">
        <v>2216</v>
      </c>
      <c r="J347" s="16">
        <f t="shared" si="15"/>
        <v>0</v>
      </c>
    </row>
    <row r="348" spans="1:10" ht="15.6">
      <c r="A348" s="16" t="s">
        <v>2061</v>
      </c>
      <c r="B348" s="16" t="s">
        <v>764</v>
      </c>
      <c r="C348" s="16" t="s">
        <v>2060</v>
      </c>
      <c r="D348" s="16" t="s">
        <v>749</v>
      </c>
      <c r="E348" s="16"/>
      <c r="F348" s="53" t="str">
        <f t="shared" si="14"/>
        <v>Dark Teak</v>
      </c>
      <c r="G348" s="16">
        <v>20</v>
      </c>
      <c r="H348" s="16">
        <v>64</v>
      </c>
      <c r="I348" s="1">
        <v>2764</v>
      </c>
      <c r="J348" s="16" t="str">
        <f t="shared" si="15"/>
        <v>TT20EDSDT</v>
      </c>
    </row>
    <row r="349" spans="1:10" ht="15.6">
      <c r="A349" s="16">
        <v>0</v>
      </c>
      <c r="B349" s="16" t="s">
        <v>766</v>
      </c>
      <c r="C349" s="16" t="s">
        <v>2060</v>
      </c>
      <c r="D349" s="16" t="s">
        <v>756</v>
      </c>
      <c r="E349" s="16"/>
      <c r="F349" s="53" t="str">
        <f t="shared" si="14"/>
        <v>Maritime Gray</v>
      </c>
      <c r="G349" s="16">
        <v>16</v>
      </c>
      <c r="H349" s="16">
        <v>64</v>
      </c>
      <c r="I349" s="1">
        <v>2216</v>
      </c>
      <c r="J349" s="16">
        <f t="shared" si="15"/>
        <v>0</v>
      </c>
    </row>
    <row r="350" spans="1:10" ht="15.6">
      <c r="A350" s="16" t="s">
        <v>2062</v>
      </c>
      <c r="B350" s="16" t="s">
        <v>768</v>
      </c>
      <c r="C350" s="16" t="s">
        <v>2060</v>
      </c>
      <c r="D350" s="16" t="s">
        <v>756</v>
      </c>
      <c r="E350" s="16"/>
      <c r="F350" s="53" t="str">
        <f t="shared" si="14"/>
        <v>Maritime Gray</v>
      </c>
      <c r="G350" s="16">
        <v>20</v>
      </c>
      <c r="H350" s="16">
        <v>64</v>
      </c>
      <c r="I350" s="1">
        <v>2764</v>
      </c>
      <c r="J350" s="16" t="str">
        <f t="shared" si="15"/>
        <v>TT20EDSMG</v>
      </c>
    </row>
    <row r="351" spans="1:10" ht="15.6">
      <c r="A351" s="11"/>
      <c r="B351"/>
      <c r="C351"/>
      <c r="D351"/>
      <c r="E351"/>
      <c r="F351" s="53" t="str">
        <f t="shared" si="14"/>
        <v/>
      </c>
      <c r="G351"/>
      <c r="H351"/>
      <c r="I351"/>
      <c r="J351" s="16">
        <f t="shared" si="15"/>
        <v>0</v>
      </c>
    </row>
    <row r="352" spans="1:10" ht="15.6">
      <c r="A352" s="16" t="s">
        <v>2063</v>
      </c>
      <c r="B352" s="16" t="s">
        <v>771</v>
      </c>
      <c r="C352" s="16" t="s">
        <v>2054</v>
      </c>
      <c r="D352" s="16" t="s">
        <v>43</v>
      </c>
      <c r="E352" t="s">
        <v>1646</v>
      </c>
      <c r="F352" s="53" t="str">
        <f t="shared" si="14"/>
        <v>SEA SALT GRAY12' GROOVED</v>
      </c>
      <c r="G352" s="16">
        <v>12</v>
      </c>
      <c r="H352" s="16">
        <v>64</v>
      </c>
      <c r="I352" s="1">
        <v>1592</v>
      </c>
      <c r="J352" s="16" t="str">
        <f t="shared" si="15"/>
        <v>TT12EDGCH</v>
      </c>
    </row>
    <row r="353" spans="1:10" ht="15.6">
      <c r="A353" s="16" t="s">
        <v>2064</v>
      </c>
      <c r="B353" s="16" t="s">
        <v>774</v>
      </c>
      <c r="C353" s="16" t="s">
        <v>2054</v>
      </c>
      <c r="D353" s="16" t="s">
        <v>43</v>
      </c>
      <c r="E353" t="s">
        <v>1647</v>
      </c>
      <c r="F353" s="53" t="str">
        <f t="shared" si="14"/>
        <v>SEA SALT GRAY16' GROOVED</v>
      </c>
      <c r="G353" s="16">
        <v>16</v>
      </c>
      <c r="H353" s="16">
        <v>64</v>
      </c>
      <c r="I353" s="1">
        <v>2114</v>
      </c>
      <c r="J353" s="16" t="str">
        <f t="shared" si="15"/>
        <v>TT16EDGCH</v>
      </c>
    </row>
    <row r="354" spans="1:10" ht="15.6">
      <c r="A354" s="16" t="s">
        <v>2065</v>
      </c>
      <c r="B354" s="16" t="s">
        <v>776</v>
      </c>
      <c r="C354" s="16" t="s">
        <v>2054</v>
      </c>
      <c r="D354" s="16" t="s">
        <v>43</v>
      </c>
      <c r="E354" t="s">
        <v>1663</v>
      </c>
      <c r="F354" s="53" t="str">
        <f t="shared" si="14"/>
        <v>SEA SALT GRAY20'GROOVED</v>
      </c>
      <c r="G354" s="16">
        <v>20</v>
      </c>
      <c r="H354" s="16">
        <v>64</v>
      </c>
      <c r="I354" s="1">
        <v>2636</v>
      </c>
      <c r="J354" s="16" t="str">
        <f t="shared" si="15"/>
        <v>TT20EDGCH</v>
      </c>
    </row>
    <row r="355" spans="1:10" ht="15.6">
      <c r="A355" s="16" t="s">
        <v>2066</v>
      </c>
      <c r="B355" s="16" t="s">
        <v>778</v>
      </c>
      <c r="C355" s="16" t="s">
        <v>2054</v>
      </c>
      <c r="D355" s="16" t="s">
        <v>42</v>
      </c>
      <c r="E355" t="s">
        <v>1646</v>
      </c>
      <c r="F355" s="53" t="str">
        <f t="shared" si="14"/>
        <v>COCONUT HUSK12' GROOVED</v>
      </c>
      <c r="G355" s="16">
        <v>12</v>
      </c>
      <c r="H355" s="16">
        <v>64</v>
      </c>
      <c r="I355" s="1">
        <v>1592</v>
      </c>
      <c r="J355" s="16" t="str">
        <f t="shared" si="15"/>
        <v>TT12EDGSS</v>
      </c>
    </row>
    <row r="356" spans="1:10" ht="15.6">
      <c r="A356" s="16" t="s">
        <v>2067</v>
      </c>
      <c r="B356" s="16" t="s">
        <v>781</v>
      </c>
      <c r="C356" s="16" t="s">
        <v>2054</v>
      </c>
      <c r="D356" s="16" t="s">
        <v>42</v>
      </c>
      <c r="E356" t="s">
        <v>1647</v>
      </c>
      <c r="F356" s="53" t="str">
        <f t="shared" si="14"/>
        <v>COCONUT HUSK16' GROOVED</v>
      </c>
      <c r="G356" s="16">
        <v>16</v>
      </c>
      <c r="H356" s="16">
        <v>64</v>
      </c>
      <c r="I356" s="1">
        <v>2114</v>
      </c>
      <c r="J356" s="16" t="str">
        <f t="shared" si="15"/>
        <v>TT16EDGSS</v>
      </c>
    </row>
    <row r="357" spans="1:10" ht="15.6">
      <c r="A357" s="16" t="s">
        <v>2068</v>
      </c>
      <c r="B357" s="16" t="s">
        <v>783</v>
      </c>
      <c r="C357" s="16" t="s">
        <v>2054</v>
      </c>
      <c r="D357" s="16" t="s">
        <v>42</v>
      </c>
      <c r="E357" t="s">
        <v>1663</v>
      </c>
      <c r="F357" s="53" t="str">
        <f t="shared" si="14"/>
        <v>COCONUT HUSK20'GROOVED</v>
      </c>
      <c r="G357" s="16">
        <v>20</v>
      </c>
      <c r="H357" s="16">
        <v>64</v>
      </c>
      <c r="I357" s="1">
        <v>2636</v>
      </c>
      <c r="J357" s="16" t="str">
        <f t="shared" si="15"/>
        <v>TT20EDGSS</v>
      </c>
    </row>
    <row r="358" spans="1:10" ht="15.6">
      <c r="A358" s="16" t="s">
        <v>2069</v>
      </c>
      <c r="B358" s="16"/>
      <c r="C358" s="16" t="s">
        <v>2054</v>
      </c>
      <c r="D358" s="16" t="s">
        <v>44</v>
      </c>
      <c r="E358" t="s">
        <v>1646</v>
      </c>
      <c r="F358" s="53" t="str">
        <f t="shared" si="14"/>
        <v>DARK COCOA12' GROOVED</v>
      </c>
      <c r="G358" s="16">
        <v>12</v>
      </c>
      <c r="H358" s="16">
        <v>64</v>
      </c>
      <c r="I358" s="1">
        <v>1592</v>
      </c>
      <c r="J358" s="16" t="str">
        <f t="shared" si="15"/>
        <v>TT12EDGDC</v>
      </c>
    </row>
    <row r="359" spans="1:10" ht="15.6">
      <c r="A359" s="16" t="s">
        <v>2070</v>
      </c>
      <c r="B359" s="16"/>
      <c r="C359" s="16" t="s">
        <v>2054</v>
      </c>
      <c r="D359" s="16" t="s">
        <v>44</v>
      </c>
      <c r="E359" t="s">
        <v>1647</v>
      </c>
      <c r="F359" s="53" t="str">
        <f t="shared" si="14"/>
        <v>DARK COCOA16' GROOVED</v>
      </c>
      <c r="G359" s="16">
        <v>16</v>
      </c>
      <c r="H359" s="16">
        <v>64</v>
      </c>
      <c r="I359" s="1">
        <v>2114</v>
      </c>
      <c r="J359" s="16" t="str">
        <f t="shared" si="15"/>
        <v>TT16EDGDC</v>
      </c>
    </row>
    <row r="360" spans="1:10" ht="15.6">
      <c r="A360" s="16" t="s">
        <v>2071</v>
      </c>
      <c r="B360" s="16"/>
      <c r="C360" s="16" t="s">
        <v>2054</v>
      </c>
      <c r="D360" s="16" t="s">
        <v>44</v>
      </c>
      <c r="E360" t="s">
        <v>1663</v>
      </c>
      <c r="F360" s="53" t="str">
        <f t="shared" ref="F360:F409" si="16">D360&amp;E360</f>
        <v>DARK COCOA20'GROOVED</v>
      </c>
      <c r="G360" s="16">
        <v>20</v>
      </c>
      <c r="H360" s="16">
        <v>64</v>
      </c>
      <c r="I360" s="1">
        <v>2636</v>
      </c>
      <c r="J360" s="16" t="str">
        <f t="shared" ref="J360:J413" si="17">A360</f>
        <v>TT20EDGDC</v>
      </c>
    </row>
    <row r="361" spans="1:10" ht="15.6">
      <c r="A361" s="16" t="s">
        <v>2072</v>
      </c>
      <c r="B361" s="16" t="s">
        <v>792</v>
      </c>
      <c r="C361" s="16" t="s">
        <v>2060</v>
      </c>
      <c r="D361" s="16" t="s">
        <v>43</v>
      </c>
      <c r="E361" t="s">
        <v>1667</v>
      </c>
      <c r="F361" s="53" t="str">
        <f t="shared" si="16"/>
        <v>SEA SALT GRAY16' SOLID</v>
      </c>
      <c r="G361" s="16">
        <v>16</v>
      </c>
      <c r="H361" s="16">
        <v>64</v>
      </c>
      <c r="I361" s="1">
        <v>2216</v>
      </c>
      <c r="J361" s="16" t="str">
        <f t="shared" si="17"/>
        <v>TT16EDSSS</v>
      </c>
    </row>
    <row r="362" spans="1:10" ht="15.6">
      <c r="A362" s="16" t="s">
        <v>2073</v>
      </c>
      <c r="B362" s="16" t="s">
        <v>794</v>
      </c>
      <c r="C362" s="16" t="s">
        <v>2060</v>
      </c>
      <c r="D362" s="16" t="s">
        <v>43</v>
      </c>
      <c r="E362" t="s">
        <v>1649</v>
      </c>
      <c r="F362" s="53" t="str">
        <f t="shared" si="16"/>
        <v>SEA SALT GRAY20' SOLID</v>
      </c>
      <c r="G362" s="16">
        <v>20</v>
      </c>
      <c r="H362" s="16">
        <v>64</v>
      </c>
      <c r="I362" s="1">
        <v>2764</v>
      </c>
      <c r="J362" s="16" t="str">
        <f t="shared" si="17"/>
        <v>TT20EDSSS</v>
      </c>
    </row>
    <row r="363" spans="1:10" ht="15.6">
      <c r="A363" s="16" t="s">
        <v>2074</v>
      </c>
      <c r="B363" s="16" t="s">
        <v>796</v>
      </c>
      <c r="C363" s="16" t="s">
        <v>2060</v>
      </c>
      <c r="D363" s="16" t="s">
        <v>42</v>
      </c>
      <c r="E363" t="s">
        <v>1667</v>
      </c>
      <c r="F363" s="53" t="str">
        <f t="shared" si="16"/>
        <v>COCONUT HUSK16' SOLID</v>
      </c>
      <c r="G363" s="16">
        <v>16</v>
      </c>
      <c r="H363" s="16">
        <v>64</v>
      </c>
      <c r="I363" s="1">
        <v>2216</v>
      </c>
      <c r="J363" s="16" t="str">
        <f t="shared" si="17"/>
        <v>TT16EDSCH</v>
      </c>
    </row>
    <row r="364" spans="1:10" ht="15.6">
      <c r="A364" s="16" t="s">
        <v>2075</v>
      </c>
      <c r="B364" s="16" t="s">
        <v>798</v>
      </c>
      <c r="C364" s="16" t="s">
        <v>2060</v>
      </c>
      <c r="D364" s="16" t="s">
        <v>42</v>
      </c>
      <c r="E364" t="s">
        <v>1649</v>
      </c>
      <c r="F364" s="53" t="str">
        <f t="shared" si="16"/>
        <v>COCONUT HUSK20' SOLID</v>
      </c>
      <c r="G364" s="16">
        <v>20</v>
      </c>
      <c r="H364" s="16">
        <v>64</v>
      </c>
      <c r="I364" s="1">
        <v>2764</v>
      </c>
      <c r="J364" s="16" t="str">
        <f t="shared" si="17"/>
        <v>TT20EDSCH</v>
      </c>
    </row>
    <row r="365" spans="1:10" ht="15.6">
      <c r="A365" s="16" t="s">
        <v>2076</v>
      </c>
      <c r="B365" s="52"/>
      <c r="C365" s="16" t="s">
        <v>2060</v>
      </c>
      <c r="D365" s="16" t="s">
        <v>44</v>
      </c>
      <c r="E365" t="s">
        <v>1667</v>
      </c>
      <c r="F365" s="53" t="str">
        <f t="shared" si="16"/>
        <v>DARK COCOA16' SOLID</v>
      </c>
      <c r="G365" s="16">
        <v>16</v>
      </c>
      <c r="H365" s="52">
        <v>64</v>
      </c>
      <c r="I365" s="1">
        <v>2216</v>
      </c>
      <c r="J365" s="16" t="str">
        <f t="shared" si="17"/>
        <v>TT16EDSDC</v>
      </c>
    </row>
    <row r="366" spans="1:10" ht="15.6">
      <c r="A366" s="16" t="s">
        <v>2077</v>
      </c>
      <c r="B366" s="52"/>
      <c r="C366" s="16" t="s">
        <v>2060</v>
      </c>
      <c r="D366" s="16" t="s">
        <v>44</v>
      </c>
      <c r="E366" t="s">
        <v>1649</v>
      </c>
      <c r="F366" s="53" t="str">
        <f t="shared" si="16"/>
        <v>DARK COCOA20' SOLID</v>
      </c>
      <c r="G366" s="16">
        <v>20</v>
      </c>
      <c r="H366" s="52">
        <v>64</v>
      </c>
      <c r="I366" s="1">
        <v>2764</v>
      </c>
      <c r="J366" s="16" t="str">
        <f t="shared" si="17"/>
        <v>TT20EDSDC</v>
      </c>
    </row>
    <row r="367" spans="1:10" ht="15.6">
      <c r="B367"/>
      <c r="C367"/>
      <c r="D367"/>
      <c r="E367"/>
      <c r="F367" s="53" t="str">
        <f t="shared" si="16"/>
        <v/>
      </c>
      <c r="G367"/>
      <c r="H367"/>
      <c r="I367"/>
      <c r="J367" s="16">
        <f t="shared" si="17"/>
        <v>0</v>
      </c>
    </row>
    <row r="368" spans="1:10" ht="15.6">
      <c r="A368" s="16" t="s">
        <v>2078</v>
      </c>
      <c r="B368" s="16" t="s">
        <v>802</v>
      </c>
      <c r="C368" s="16" t="s">
        <v>2079</v>
      </c>
      <c r="D368" s="16" t="s">
        <v>749</v>
      </c>
      <c r="E368" t="s">
        <v>1651</v>
      </c>
      <c r="F368" s="53" t="str">
        <f t="shared" si="16"/>
        <v>Dark Teak12' FASCIA</v>
      </c>
      <c r="G368" s="16">
        <v>12</v>
      </c>
      <c r="H368" s="16">
        <v>30</v>
      </c>
      <c r="I368" s="1">
        <v>1347</v>
      </c>
      <c r="J368" s="16" t="str">
        <f t="shared" si="17"/>
        <v>TT12EDFDT</v>
      </c>
    </row>
    <row r="369" spans="1:10" ht="15.6">
      <c r="A369" s="16" t="s">
        <v>2080</v>
      </c>
      <c r="B369" s="16" t="s">
        <v>805</v>
      </c>
      <c r="C369" s="16" t="s">
        <v>2079</v>
      </c>
      <c r="D369" s="16" t="s">
        <v>756</v>
      </c>
      <c r="E369" t="s">
        <v>1651</v>
      </c>
      <c r="F369" s="53" t="str">
        <f t="shared" si="16"/>
        <v>Maritime Gray12' FASCIA</v>
      </c>
      <c r="G369" s="16">
        <v>12</v>
      </c>
      <c r="H369" s="16">
        <v>30</v>
      </c>
      <c r="I369" s="1">
        <v>1347</v>
      </c>
      <c r="J369" s="16" t="str">
        <f t="shared" si="17"/>
        <v>TT12EDFMG</v>
      </c>
    </row>
    <row r="370" spans="1:10" ht="15.6">
      <c r="A370" s="16" t="s">
        <v>2081</v>
      </c>
      <c r="B370" s="16" t="s">
        <v>807</v>
      </c>
      <c r="C370" s="16" t="s">
        <v>2079</v>
      </c>
      <c r="D370" s="16" t="s">
        <v>43</v>
      </c>
      <c r="E370" t="s">
        <v>1651</v>
      </c>
      <c r="F370" s="53" t="str">
        <f t="shared" si="16"/>
        <v>SEA SALT GRAY12' FASCIA</v>
      </c>
      <c r="G370" s="16">
        <v>12</v>
      </c>
      <c r="H370" s="16">
        <v>30</v>
      </c>
      <c r="I370" s="1">
        <v>1347</v>
      </c>
      <c r="J370" s="16" t="str">
        <f t="shared" si="17"/>
        <v>TT12EDFSS</v>
      </c>
    </row>
    <row r="371" spans="1:10" ht="15.6">
      <c r="A371" s="16" t="s">
        <v>2082</v>
      </c>
      <c r="B371" s="16" t="s">
        <v>809</v>
      </c>
      <c r="C371" s="16" t="s">
        <v>2079</v>
      </c>
      <c r="D371" s="16" t="s">
        <v>42</v>
      </c>
      <c r="E371" t="s">
        <v>1651</v>
      </c>
      <c r="F371" s="53" t="str">
        <f t="shared" si="16"/>
        <v>COCONUT HUSK12' FASCIA</v>
      </c>
      <c r="G371" s="16">
        <v>12</v>
      </c>
      <c r="H371" s="16">
        <v>30</v>
      </c>
      <c r="I371" s="1">
        <v>1347</v>
      </c>
      <c r="J371" s="16" t="str">
        <f t="shared" si="17"/>
        <v>TT12EDFCH</v>
      </c>
    </row>
    <row r="372" spans="1:10" ht="15.6">
      <c r="A372" s="16" t="s">
        <v>2083</v>
      </c>
      <c r="B372" s="16"/>
      <c r="C372" s="16" t="s">
        <v>2079</v>
      </c>
      <c r="D372" s="16" t="s">
        <v>44</v>
      </c>
      <c r="E372" t="s">
        <v>1651</v>
      </c>
      <c r="F372" s="53" t="str">
        <f t="shared" si="16"/>
        <v>DARK COCOA12' FASCIA</v>
      </c>
      <c r="G372" s="16">
        <v>12</v>
      </c>
      <c r="H372" s="16">
        <v>30</v>
      </c>
      <c r="I372" s="1">
        <v>1347</v>
      </c>
      <c r="J372" s="16" t="str">
        <f t="shared" si="17"/>
        <v>TT12EDFDC</v>
      </c>
    </row>
    <row r="373" spans="1:10" ht="15.6">
      <c r="A373" s="28"/>
      <c r="B373" s="28"/>
      <c r="C373" s="28"/>
      <c r="D373" s="28"/>
      <c r="E373" s="28"/>
      <c r="F373" s="53" t="str">
        <f t="shared" si="16"/>
        <v/>
      </c>
      <c r="G373" s="28"/>
      <c r="H373" s="28"/>
      <c r="I373" s="28"/>
      <c r="J373" s="16">
        <f t="shared" si="17"/>
        <v>0</v>
      </c>
    </row>
    <row r="374" spans="1:10" ht="15.6">
      <c r="A374" s="16" t="s">
        <v>2084</v>
      </c>
      <c r="B374" s="16" t="s">
        <v>812</v>
      </c>
      <c r="C374" s="16" t="s">
        <v>2085</v>
      </c>
      <c r="D374" s="16" t="s">
        <v>749</v>
      </c>
      <c r="E374" t="s">
        <v>1650</v>
      </c>
      <c r="F374" s="53" t="str">
        <f t="shared" si="16"/>
        <v>Dark Teak12' RISER</v>
      </c>
      <c r="G374" s="16">
        <v>12</v>
      </c>
      <c r="H374" s="16">
        <v>42</v>
      </c>
      <c r="I374" s="1">
        <v>1129</v>
      </c>
      <c r="J374" s="16" t="str">
        <f t="shared" si="17"/>
        <v>TT12EDRDT</v>
      </c>
    </row>
    <row r="375" spans="1:10" ht="15.6">
      <c r="A375" s="16" t="s">
        <v>2086</v>
      </c>
      <c r="B375" s="16" t="s">
        <v>814</v>
      </c>
      <c r="C375" s="16" t="s">
        <v>2085</v>
      </c>
      <c r="D375" s="16" t="s">
        <v>756</v>
      </c>
      <c r="E375" t="s">
        <v>1650</v>
      </c>
      <c r="F375" s="53" t="str">
        <f t="shared" si="16"/>
        <v>Maritime Gray12' RISER</v>
      </c>
      <c r="G375" s="16">
        <v>12</v>
      </c>
      <c r="H375" s="16">
        <v>42</v>
      </c>
      <c r="I375" s="1">
        <v>1129</v>
      </c>
      <c r="J375" s="16" t="str">
        <f t="shared" si="17"/>
        <v>TT12EDRMG</v>
      </c>
    </row>
    <row r="376" spans="1:10" ht="15.6">
      <c r="A376" s="16" t="s">
        <v>2087</v>
      </c>
      <c r="B376" s="16" t="s">
        <v>816</v>
      </c>
      <c r="C376" s="16" t="s">
        <v>2085</v>
      </c>
      <c r="D376" s="16" t="s">
        <v>43</v>
      </c>
      <c r="E376" t="s">
        <v>1650</v>
      </c>
      <c r="F376" s="53" t="str">
        <f t="shared" si="16"/>
        <v>SEA SALT GRAY12' RISER</v>
      </c>
      <c r="G376" s="16">
        <v>12</v>
      </c>
      <c r="H376" s="16">
        <v>42</v>
      </c>
      <c r="I376" s="1">
        <v>1129</v>
      </c>
      <c r="J376" s="16" t="str">
        <f t="shared" si="17"/>
        <v>TT12EDRSS</v>
      </c>
    </row>
    <row r="377" spans="1:10" ht="15.6">
      <c r="A377" s="16" t="s">
        <v>2088</v>
      </c>
      <c r="B377" s="16" t="s">
        <v>818</v>
      </c>
      <c r="C377" s="16" t="s">
        <v>2085</v>
      </c>
      <c r="D377" s="16" t="s">
        <v>42</v>
      </c>
      <c r="E377" t="s">
        <v>1650</v>
      </c>
      <c r="F377" s="53" t="str">
        <f t="shared" si="16"/>
        <v>COCONUT HUSK12' RISER</v>
      </c>
      <c r="G377" s="16">
        <v>12</v>
      </c>
      <c r="H377" s="16">
        <v>42</v>
      </c>
      <c r="I377" s="1">
        <v>1129</v>
      </c>
      <c r="J377" s="16" t="str">
        <f t="shared" si="17"/>
        <v>TT12EDRCH</v>
      </c>
    </row>
    <row r="378" spans="1:10" ht="15.6">
      <c r="A378" s="16" t="s">
        <v>2089</v>
      </c>
      <c r="B378" s="52"/>
      <c r="C378" s="16" t="s">
        <v>2085</v>
      </c>
      <c r="D378" s="16" t="s">
        <v>44</v>
      </c>
      <c r="E378" t="s">
        <v>1650</v>
      </c>
      <c r="F378" s="53" t="str">
        <f t="shared" si="16"/>
        <v>DARK COCOA12' RISER</v>
      </c>
      <c r="G378" s="16">
        <v>12</v>
      </c>
      <c r="H378" s="16">
        <v>42</v>
      </c>
      <c r="I378" s="1">
        <v>1129</v>
      </c>
      <c r="J378" s="16" t="str">
        <f t="shared" ref="J378" si="18">A378</f>
        <v>TT12EDRDC</v>
      </c>
    </row>
    <row r="379" spans="1:10" ht="15.6">
      <c r="B379"/>
      <c r="C379"/>
      <c r="D379"/>
      <c r="E379"/>
      <c r="F379" s="53" t="str">
        <f t="shared" si="16"/>
        <v/>
      </c>
      <c r="G379"/>
      <c r="H379"/>
      <c r="I379"/>
      <c r="J379" s="16">
        <f t="shared" si="17"/>
        <v>0</v>
      </c>
    </row>
    <row r="380" spans="1:10" ht="15.6">
      <c r="A380" s="19">
        <v>0</v>
      </c>
      <c r="B380" s="19" t="s">
        <v>2090</v>
      </c>
      <c r="C380" s="19" t="s">
        <v>2079</v>
      </c>
      <c r="D380" s="19" t="s">
        <v>2042</v>
      </c>
      <c r="E380" s="19"/>
      <c r="F380" s="53" t="str">
        <f t="shared" si="16"/>
        <v>Tidal Sand</v>
      </c>
      <c r="G380" s="19">
        <v>12</v>
      </c>
      <c r="H380" s="19">
        <v>30</v>
      </c>
      <c r="I380" s="22">
        <v>1347</v>
      </c>
      <c r="J380" s="16">
        <f t="shared" si="17"/>
        <v>0</v>
      </c>
    </row>
    <row r="381" spans="1:10" ht="15.6">
      <c r="A381" s="19">
        <v>0</v>
      </c>
      <c r="B381" s="19" t="s">
        <v>2091</v>
      </c>
      <c r="C381" s="19" t="s">
        <v>2079</v>
      </c>
      <c r="D381" s="19" t="s">
        <v>2046</v>
      </c>
      <c r="E381" s="19"/>
      <c r="F381" s="53" t="str">
        <f t="shared" si="16"/>
        <v>Beachwood Gray</v>
      </c>
      <c r="G381" s="19">
        <v>12</v>
      </c>
      <c r="H381" s="19">
        <v>30</v>
      </c>
      <c r="I381" s="22">
        <v>1347</v>
      </c>
      <c r="J381" s="16">
        <f t="shared" si="17"/>
        <v>0</v>
      </c>
    </row>
    <row r="382" spans="1:10" ht="15.6">
      <c r="A382" s="19">
        <v>0</v>
      </c>
      <c r="B382" s="19" t="s">
        <v>2092</v>
      </c>
      <c r="C382" s="19" t="s">
        <v>2085</v>
      </c>
      <c r="D382" s="19" t="s">
        <v>2042</v>
      </c>
      <c r="E382" s="19"/>
      <c r="F382" s="53" t="str">
        <f t="shared" si="16"/>
        <v>Tidal Sand</v>
      </c>
      <c r="G382" s="19">
        <v>12</v>
      </c>
      <c r="H382" s="19">
        <v>42</v>
      </c>
      <c r="I382" s="22">
        <v>1129</v>
      </c>
      <c r="J382" s="16">
        <f t="shared" si="17"/>
        <v>0</v>
      </c>
    </row>
    <row r="383" spans="1:10" ht="15.6">
      <c r="A383" s="19">
        <v>0</v>
      </c>
      <c r="B383" s="19" t="s">
        <v>2093</v>
      </c>
      <c r="C383" s="19" t="s">
        <v>2085</v>
      </c>
      <c r="D383" s="19" t="s">
        <v>2046</v>
      </c>
      <c r="E383" s="19"/>
      <c r="F383" s="53" t="str">
        <f t="shared" si="16"/>
        <v>Beachwood Gray</v>
      </c>
      <c r="G383" s="19">
        <v>12</v>
      </c>
      <c r="H383" s="19">
        <v>42</v>
      </c>
      <c r="I383" s="22">
        <v>1129</v>
      </c>
      <c r="J383" s="16">
        <f t="shared" si="17"/>
        <v>0</v>
      </c>
    </row>
    <row r="384" spans="1:10" ht="15.6">
      <c r="A384"/>
      <c r="B384"/>
      <c r="C384"/>
      <c r="D384"/>
      <c r="E384"/>
      <c r="F384" s="53" t="str">
        <f t="shared" si="16"/>
        <v/>
      </c>
      <c r="G384"/>
      <c r="H384"/>
      <c r="I384"/>
      <c r="J384" s="16">
        <f t="shared" si="17"/>
        <v>0</v>
      </c>
    </row>
    <row r="385" spans="1:10" ht="36">
      <c r="A385" s="10"/>
      <c r="B385" s="10" t="s">
        <v>127</v>
      </c>
      <c r="C385" s="10" t="s">
        <v>307</v>
      </c>
      <c r="D385" s="10" t="s">
        <v>128</v>
      </c>
      <c r="E385" s="10"/>
      <c r="F385" s="53" t="str">
        <f t="shared" si="16"/>
        <v>Color</v>
      </c>
      <c r="G385" s="10" t="s">
        <v>129</v>
      </c>
      <c r="H385" s="10" t="s">
        <v>130</v>
      </c>
      <c r="I385" s="10" t="s">
        <v>131</v>
      </c>
      <c r="J385" s="16">
        <f t="shared" si="17"/>
        <v>0</v>
      </c>
    </row>
    <row r="386" spans="1:10" ht="15.6">
      <c r="B386"/>
      <c r="C386"/>
      <c r="D386"/>
      <c r="E386"/>
      <c r="F386" s="53" t="str">
        <f t="shared" si="16"/>
        <v/>
      </c>
      <c r="G386"/>
      <c r="H386"/>
      <c r="I386"/>
      <c r="J386" s="16">
        <f t="shared" si="17"/>
        <v>0</v>
      </c>
    </row>
    <row r="387" spans="1:10" ht="15.6">
      <c r="A387" s="13" t="s">
        <v>2094</v>
      </c>
      <c r="B387" s="13" t="s">
        <v>2095</v>
      </c>
      <c r="C387" s="13" t="s">
        <v>2096</v>
      </c>
      <c r="D387" s="13" t="s">
        <v>843</v>
      </c>
      <c r="E387" s="13"/>
      <c r="F387" s="53" t="str">
        <f t="shared" si="16"/>
        <v>Black</v>
      </c>
      <c r="G387" s="29"/>
      <c r="H387" s="13">
        <v>6</v>
      </c>
      <c r="I387" s="13">
        <v>6</v>
      </c>
      <c r="J387" s="16" t="str">
        <f t="shared" si="17"/>
        <v>TTECOATB</v>
      </c>
    </row>
    <row r="388" spans="1:10" ht="15.6">
      <c r="A388" s="13" t="s">
        <v>2097</v>
      </c>
      <c r="B388" s="13" t="s">
        <v>2098</v>
      </c>
      <c r="C388" s="13" t="s">
        <v>2099</v>
      </c>
      <c r="D388" s="13" t="s">
        <v>1494</v>
      </c>
      <c r="E388" s="13"/>
      <c r="F388" s="53" t="str">
        <f t="shared" si="16"/>
        <v>Cedar</v>
      </c>
      <c r="G388" s="29"/>
      <c r="H388" s="13">
        <v>6</v>
      </c>
      <c r="I388" s="13">
        <v>6</v>
      </c>
      <c r="J388" s="16" t="str">
        <f t="shared" si="17"/>
        <v>TTECOATC</v>
      </c>
    </row>
    <row r="389" spans="1:10" ht="15.6">
      <c r="A389" s="13" t="s">
        <v>2100</v>
      </c>
      <c r="B389" s="13" t="s">
        <v>2101</v>
      </c>
      <c r="C389" s="13" t="s">
        <v>2102</v>
      </c>
      <c r="D389" s="13" t="s">
        <v>1490</v>
      </c>
      <c r="E389" s="13"/>
      <c r="F389" s="53" t="str">
        <f t="shared" si="16"/>
        <v>Gray</v>
      </c>
      <c r="G389" s="29"/>
      <c r="H389" s="13">
        <v>6</v>
      </c>
      <c r="I389" s="13">
        <v>6</v>
      </c>
      <c r="J389" s="16" t="str">
        <f t="shared" si="17"/>
        <v>TTECOATG</v>
      </c>
    </row>
    <row r="390" spans="1:10" ht="15.6">
      <c r="A390" s="13" t="s">
        <v>2103</v>
      </c>
      <c r="B390" s="13" t="s">
        <v>2104</v>
      </c>
      <c r="C390" s="13" t="s">
        <v>2105</v>
      </c>
      <c r="D390" s="13" t="s">
        <v>2106</v>
      </c>
      <c r="E390" s="13"/>
      <c r="F390" s="53" t="str">
        <f t="shared" si="16"/>
        <v>Pacific Teak</v>
      </c>
      <c r="G390" s="29"/>
      <c r="H390" s="13">
        <v>6</v>
      </c>
      <c r="I390" s="13">
        <v>6</v>
      </c>
      <c r="J390" s="16" t="str">
        <f t="shared" si="17"/>
        <v>TTECOATT</v>
      </c>
    </row>
    <row r="391" spans="1:10" ht="15.6">
      <c r="A391" s="13" t="s">
        <v>2107</v>
      </c>
      <c r="B391" s="13" t="s">
        <v>2108</v>
      </c>
      <c r="C391" s="13" t="s">
        <v>2109</v>
      </c>
      <c r="D391" s="13" t="s">
        <v>2110</v>
      </c>
      <c r="E391" s="13"/>
      <c r="F391" s="53" t="str">
        <f t="shared" si="16"/>
        <v>Pacific Walnut</v>
      </c>
      <c r="G391" s="29"/>
      <c r="H391" s="13">
        <v>6</v>
      </c>
      <c r="I391" s="13">
        <v>6</v>
      </c>
      <c r="J391" s="16" t="str">
        <f t="shared" si="17"/>
        <v>TTECOATW</v>
      </c>
    </row>
    <row r="392" spans="1:10" ht="54">
      <c r="A392" s="10"/>
      <c r="B392" s="10" t="s">
        <v>127</v>
      </c>
      <c r="C392" s="10" t="s">
        <v>307</v>
      </c>
      <c r="D392" s="10" t="s">
        <v>128</v>
      </c>
      <c r="E392" s="10"/>
      <c r="F392" s="53" t="str">
        <f t="shared" si="16"/>
        <v>Color</v>
      </c>
      <c r="G392" s="10" t="s">
        <v>2111</v>
      </c>
      <c r="H392" s="10" t="s">
        <v>130</v>
      </c>
      <c r="I392" s="10" t="s">
        <v>131</v>
      </c>
      <c r="J392" s="16">
        <f t="shared" si="17"/>
        <v>0</v>
      </c>
    </row>
    <row r="393" spans="1:10" ht="15.6">
      <c r="B393"/>
      <c r="C393"/>
      <c r="D393"/>
      <c r="E393"/>
      <c r="F393" s="53" t="str">
        <f t="shared" si="16"/>
        <v/>
      </c>
      <c r="G393"/>
      <c r="H393"/>
      <c r="I393"/>
      <c r="J393" s="16">
        <f t="shared" si="17"/>
        <v>0</v>
      </c>
    </row>
    <row r="394" spans="1:10" ht="46.9">
      <c r="A394" s="16" t="s">
        <v>2112</v>
      </c>
      <c r="B394" s="16" t="s">
        <v>2113</v>
      </c>
      <c r="C394" s="16" t="s">
        <v>2114</v>
      </c>
      <c r="D394" s="16" t="s">
        <v>843</v>
      </c>
      <c r="E394" s="16"/>
      <c r="F394" s="53" t="str">
        <f t="shared" si="16"/>
        <v>Black</v>
      </c>
      <c r="G394" s="16" t="s">
        <v>2115</v>
      </c>
      <c r="H394" s="16">
        <v>16</v>
      </c>
      <c r="I394" s="30" t="s">
        <v>2116</v>
      </c>
      <c r="J394" s="16" t="str">
        <f t="shared" si="17"/>
        <v>TTPROTAC</v>
      </c>
    </row>
    <row r="395" spans="1:10" ht="46.9">
      <c r="A395" s="16" t="s">
        <v>2112</v>
      </c>
      <c r="B395" s="16" t="s">
        <v>2117</v>
      </c>
      <c r="C395" s="16" t="s">
        <v>2118</v>
      </c>
      <c r="D395" s="16" t="s">
        <v>843</v>
      </c>
      <c r="E395" s="16"/>
      <c r="F395" s="53" t="str">
        <f t="shared" si="16"/>
        <v>Black</v>
      </c>
      <c r="G395" s="16" t="s">
        <v>2115</v>
      </c>
      <c r="H395" s="16">
        <v>10</v>
      </c>
      <c r="I395" s="30" t="s">
        <v>2119</v>
      </c>
      <c r="J395" s="16" t="str">
        <f t="shared" si="17"/>
        <v>TTPROTAC</v>
      </c>
    </row>
    <row r="396" spans="1:10" ht="46.9">
      <c r="A396" s="16" t="s">
        <v>2112</v>
      </c>
      <c r="B396" s="16" t="s">
        <v>2120</v>
      </c>
      <c r="C396" s="16" t="s">
        <v>2121</v>
      </c>
      <c r="D396" s="16" t="s">
        <v>843</v>
      </c>
      <c r="E396" s="16"/>
      <c r="F396" s="53" t="str">
        <f t="shared" si="16"/>
        <v>Black</v>
      </c>
      <c r="G396" s="16" t="s">
        <v>2115</v>
      </c>
      <c r="H396" s="16">
        <v>8</v>
      </c>
      <c r="I396" s="30" t="s">
        <v>2122</v>
      </c>
      <c r="J396" s="16" t="str">
        <f t="shared" si="17"/>
        <v>TTPROTAC</v>
      </c>
    </row>
    <row r="397" spans="1:10" ht="46.9">
      <c r="A397" s="16" t="s">
        <v>2112</v>
      </c>
      <c r="B397" s="16" t="s">
        <v>2123</v>
      </c>
      <c r="C397" s="16" t="s">
        <v>2124</v>
      </c>
      <c r="D397" s="16" t="s">
        <v>843</v>
      </c>
      <c r="E397" s="16"/>
      <c r="F397" s="53" t="str">
        <f t="shared" si="16"/>
        <v>Black</v>
      </c>
      <c r="G397" s="16" t="s">
        <v>2125</v>
      </c>
      <c r="H397" s="16">
        <v>6</v>
      </c>
      <c r="I397" s="30" t="s">
        <v>2126</v>
      </c>
      <c r="J397" s="16" t="str">
        <f t="shared" si="17"/>
        <v>TTPROTAC</v>
      </c>
    </row>
    <row r="398" spans="1:10" ht="31.15">
      <c r="A398" s="16" t="s">
        <v>2112</v>
      </c>
      <c r="B398" s="16" t="s">
        <v>2127</v>
      </c>
      <c r="C398" s="16" t="s">
        <v>2128</v>
      </c>
      <c r="D398" s="16" t="s">
        <v>843</v>
      </c>
      <c r="E398" s="16"/>
      <c r="F398" s="53" t="str">
        <f t="shared" si="16"/>
        <v>Black</v>
      </c>
      <c r="G398" s="16" t="s">
        <v>2129</v>
      </c>
      <c r="H398" s="16">
        <v>4</v>
      </c>
      <c r="I398" s="16" t="s">
        <v>2130</v>
      </c>
      <c r="J398" s="16" t="str">
        <f t="shared" si="17"/>
        <v>TTPROTAC</v>
      </c>
    </row>
    <row r="399" spans="1:10" ht="54">
      <c r="A399" s="10"/>
      <c r="B399" s="10" t="s">
        <v>127</v>
      </c>
      <c r="C399" s="10" t="s">
        <v>307</v>
      </c>
      <c r="D399" s="10" t="s">
        <v>128</v>
      </c>
      <c r="E399" s="10"/>
      <c r="F399" s="53" t="str">
        <f t="shared" si="16"/>
        <v>Color</v>
      </c>
      <c r="G399" s="10" t="s">
        <v>2111</v>
      </c>
      <c r="H399" s="10" t="s">
        <v>130</v>
      </c>
      <c r="I399" s="10" t="s">
        <v>131</v>
      </c>
      <c r="J399" s="16">
        <f t="shared" si="17"/>
        <v>0</v>
      </c>
    </row>
    <row r="400" spans="1:10" ht="15.6">
      <c r="B400"/>
      <c r="C400"/>
      <c r="D400"/>
      <c r="E400"/>
      <c r="F400" s="53" t="str">
        <f t="shared" si="16"/>
        <v/>
      </c>
      <c r="G400"/>
      <c r="H400"/>
      <c r="I400"/>
      <c r="J400" s="16">
        <f t="shared" si="17"/>
        <v>0</v>
      </c>
    </row>
    <row r="401" spans="1:10" ht="46.9">
      <c r="A401" s="31" t="e">
        <v>#N/A</v>
      </c>
      <c r="B401" s="31" t="s">
        <v>2113</v>
      </c>
      <c r="C401" s="32" t="s">
        <v>2131</v>
      </c>
      <c r="D401" s="33" t="s">
        <v>843</v>
      </c>
      <c r="E401" s="33"/>
      <c r="F401" s="53" t="str">
        <f t="shared" si="16"/>
        <v>Black</v>
      </c>
      <c r="G401" s="34" t="s">
        <v>2132</v>
      </c>
      <c r="H401" s="16" t="s">
        <v>2133</v>
      </c>
      <c r="I401" s="30" t="s">
        <v>2134</v>
      </c>
      <c r="J401" s="16" t="e">
        <f t="shared" si="17"/>
        <v>#N/A</v>
      </c>
    </row>
    <row r="402" spans="1:10" ht="46.9">
      <c r="A402" s="35" t="e">
        <v>#N/A</v>
      </c>
      <c r="B402" s="35" t="s">
        <v>2117</v>
      </c>
      <c r="C402" s="36" t="s">
        <v>2135</v>
      </c>
      <c r="D402" s="33" t="s">
        <v>843</v>
      </c>
      <c r="E402" s="33"/>
      <c r="F402" s="53" t="str">
        <f t="shared" si="16"/>
        <v>Black</v>
      </c>
      <c r="G402" s="34" t="s">
        <v>2132</v>
      </c>
      <c r="H402" s="16" t="s">
        <v>2136</v>
      </c>
      <c r="I402" s="30" t="s">
        <v>2137</v>
      </c>
      <c r="J402" s="16" t="e">
        <f t="shared" si="17"/>
        <v>#N/A</v>
      </c>
    </row>
    <row r="403" spans="1:10" ht="46.9">
      <c r="A403" s="35" t="e">
        <v>#N/A</v>
      </c>
      <c r="B403" s="35" t="s">
        <v>2120</v>
      </c>
      <c r="C403" s="36" t="s">
        <v>2138</v>
      </c>
      <c r="D403" s="33" t="s">
        <v>843</v>
      </c>
      <c r="E403" s="33"/>
      <c r="F403" s="53" t="str">
        <f t="shared" si="16"/>
        <v>Black</v>
      </c>
      <c r="G403" s="34" t="s">
        <v>2132</v>
      </c>
      <c r="H403" s="16" t="s">
        <v>2139</v>
      </c>
      <c r="I403" s="30" t="s">
        <v>2140</v>
      </c>
      <c r="J403" s="16" t="e">
        <f t="shared" si="17"/>
        <v>#N/A</v>
      </c>
    </row>
    <row r="404" spans="1:10" ht="46.9">
      <c r="A404" s="37" t="e">
        <v>#N/A</v>
      </c>
      <c r="B404" s="37" t="s">
        <v>2123</v>
      </c>
      <c r="C404" s="38" t="s">
        <v>2141</v>
      </c>
      <c r="D404" s="33" t="s">
        <v>843</v>
      </c>
      <c r="E404" s="33"/>
      <c r="F404" s="53" t="str">
        <f t="shared" si="16"/>
        <v>Black</v>
      </c>
      <c r="G404" s="34" t="s">
        <v>2132</v>
      </c>
      <c r="H404" s="16" t="s">
        <v>2142</v>
      </c>
      <c r="I404" s="30" t="s">
        <v>2143</v>
      </c>
      <c r="J404" s="16" t="e">
        <f t="shared" si="17"/>
        <v>#N/A</v>
      </c>
    </row>
    <row r="405" spans="1:10" ht="54">
      <c r="A405" s="10"/>
      <c r="B405" s="10" t="s">
        <v>127</v>
      </c>
      <c r="C405" s="10" t="s">
        <v>307</v>
      </c>
      <c r="D405" s="10" t="s">
        <v>128</v>
      </c>
      <c r="E405" s="10"/>
      <c r="F405" s="53" t="str">
        <f t="shared" si="16"/>
        <v>Color</v>
      </c>
      <c r="G405" s="10" t="s">
        <v>2111</v>
      </c>
      <c r="H405" s="10" t="s">
        <v>130</v>
      </c>
      <c r="I405" s="10" t="s">
        <v>131</v>
      </c>
      <c r="J405" s="16">
        <f t="shared" si="17"/>
        <v>0</v>
      </c>
    </row>
    <row r="406" spans="1:10" ht="15.6">
      <c r="B406"/>
      <c r="C406"/>
      <c r="D406"/>
      <c r="E406"/>
      <c r="F406" s="53" t="str">
        <f t="shared" si="16"/>
        <v/>
      </c>
      <c r="G406"/>
      <c r="H406"/>
      <c r="I406"/>
      <c r="J406" s="16">
        <f t="shared" si="17"/>
        <v>0</v>
      </c>
    </row>
    <row r="407" spans="1:10" ht="31.15">
      <c r="A407" s="16" t="s">
        <v>2144</v>
      </c>
      <c r="B407" s="16" t="s">
        <v>2145</v>
      </c>
      <c r="C407" s="16" t="s">
        <v>2146</v>
      </c>
      <c r="D407" s="39"/>
      <c r="E407" s="51"/>
      <c r="F407" s="53" t="str">
        <f t="shared" si="16"/>
        <v/>
      </c>
      <c r="G407" s="40" t="s">
        <v>2132</v>
      </c>
      <c r="H407" s="41" t="s">
        <v>2147</v>
      </c>
      <c r="I407" s="42" t="s">
        <v>2148</v>
      </c>
      <c r="J407" s="16" t="str">
        <f t="shared" si="17"/>
        <v>TTDCLEAN</v>
      </c>
    </row>
    <row r="408" spans="1:10" ht="15.6">
      <c r="B408"/>
      <c r="C408"/>
      <c r="D408"/>
      <c r="E408"/>
      <c r="F408" s="53" t="str">
        <f t="shared" si="16"/>
        <v/>
      </c>
      <c r="G408"/>
      <c r="H408"/>
      <c r="I408"/>
      <c r="J408" s="16">
        <f t="shared" si="17"/>
        <v>0</v>
      </c>
    </row>
    <row r="409" spans="1:10" ht="36">
      <c r="A409" s="10"/>
      <c r="B409" s="10" t="s">
        <v>127</v>
      </c>
      <c r="C409" s="10" t="s">
        <v>307</v>
      </c>
      <c r="D409" s="10" t="s">
        <v>128</v>
      </c>
      <c r="E409" s="10"/>
      <c r="F409" s="53" t="str">
        <f t="shared" si="16"/>
        <v>Color</v>
      </c>
      <c r="G409" s="43" t="s">
        <v>129</v>
      </c>
      <c r="H409" s="10" t="s">
        <v>130</v>
      </c>
      <c r="I409" s="43" t="s">
        <v>131</v>
      </c>
      <c r="J409" s="16">
        <f t="shared" si="17"/>
        <v>0</v>
      </c>
    </row>
    <row r="410" spans="1:10" ht="46.9">
      <c r="A410" s="13" t="s">
        <v>2149</v>
      </c>
      <c r="B410" s="13" t="s">
        <v>2150</v>
      </c>
      <c r="C410" s="13" t="s">
        <v>2151</v>
      </c>
      <c r="D410" s="13" t="s">
        <v>2152</v>
      </c>
      <c r="E410" s="13"/>
      <c r="F410" s="13"/>
      <c r="G410" s="13">
        <v>12</v>
      </c>
      <c r="H410" s="13">
        <v>6</v>
      </c>
      <c r="I410" s="13">
        <v>504</v>
      </c>
      <c r="J410" s="16" t="str">
        <f t="shared" si="17"/>
        <v>TTDS12OC12</v>
      </c>
    </row>
    <row r="411" spans="1:10" ht="46.9">
      <c r="A411" s="16">
        <v>0</v>
      </c>
      <c r="B411" s="16" t="s">
        <v>2153</v>
      </c>
      <c r="C411" s="16" t="s">
        <v>2151</v>
      </c>
      <c r="D411" s="16" t="s">
        <v>2154</v>
      </c>
      <c r="E411" s="16"/>
      <c r="F411" s="16"/>
      <c r="G411" s="16">
        <v>12</v>
      </c>
      <c r="H411" s="16">
        <v>6</v>
      </c>
      <c r="I411" s="16">
        <v>504</v>
      </c>
      <c r="J411" s="16">
        <f t="shared" si="17"/>
        <v>0</v>
      </c>
    </row>
    <row r="412" spans="1:10" ht="46.9">
      <c r="A412" s="16" t="s">
        <v>2155</v>
      </c>
      <c r="B412" s="16" t="s">
        <v>2156</v>
      </c>
      <c r="C412" s="16" t="s">
        <v>2157</v>
      </c>
      <c r="D412" s="16" t="s">
        <v>2152</v>
      </c>
      <c r="E412" s="16"/>
      <c r="F412" s="16"/>
      <c r="G412" s="16">
        <v>12</v>
      </c>
      <c r="H412" s="16">
        <v>6</v>
      </c>
      <c r="I412" s="16">
        <v>546</v>
      </c>
      <c r="J412" s="16" t="str">
        <f t="shared" si="17"/>
        <v>TTDS16OC12</v>
      </c>
    </row>
    <row r="413" spans="1:10" ht="46.9">
      <c r="A413" s="16">
        <v>0</v>
      </c>
      <c r="B413" s="16" t="s">
        <v>2158</v>
      </c>
      <c r="C413" s="16" t="s">
        <v>2157</v>
      </c>
      <c r="D413" s="16" t="s">
        <v>2154</v>
      </c>
      <c r="E413" s="16"/>
      <c r="F413" s="16"/>
      <c r="G413" s="16">
        <v>12</v>
      </c>
      <c r="H413" s="16">
        <v>6</v>
      </c>
      <c r="I413" s="16">
        <v>546</v>
      </c>
      <c r="J413" s="16">
        <f t="shared" si="17"/>
        <v>0</v>
      </c>
    </row>
    <row r="414" spans="1:10" ht="46.9">
      <c r="A414" s="16" t="s">
        <v>2159</v>
      </c>
      <c r="B414" s="16" t="s">
        <v>2160</v>
      </c>
      <c r="C414" s="16" t="s">
        <v>2161</v>
      </c>
      <c r="D414" s="16" t="s">
        <v>2152</v>
      </c>
      <c r="E414" s="16"/>
      <c r="F414" s="16"/>
      <c r="G414" s="16">
        <v>16</v>
      </c>
      <c r="H414" s="16">
        <v>6</v>
      </c>
      <c r="I414" s="16">
        <v>738</v>
      </c>
      <c r="J414" s="16" t="s">
        <v>2159</v>
      </c>
    </row>
    <row r="415" spans="1:10" ht="46.9">
      <c r="A415" s="16">
        <v>0</v>
      </c>
      <c r="B415" s="16" t="s">
        <v>2162</v>
      </c>
      <c r="C415" s="16" t="s">
        <v>2161</v>
      </c>
      <c r="D415" s="16" t="s">
        <v>2154</v>
      </c>
      <c r="E415" s="16"/>
      <c r="F415" s="16"/>
      <c r="G415" s="16">
        <v>16</v>
      </c>
      <c r="H415" s="16">
        <v>6</v>
      </c>
      <c r="I415" s="16">
        <v>738</v>
      </c>
      <c r="J415" s="16">
        <v>0</v>
      </c>
    </row>
    <row r="416" spans="1:10">
      <c r="B416"/>
      <c r="C416"/>
      <c r="D416"/>
      <c r="E416"/>
      <c r="F416"/>
      <c r="G416"/>
      <c r="H416"/>
      <c r="I416"/>
    </row>
    <row r="417" spans="1:10" ht="36">
      <c r="A417" s="10"/>
      <c r="B417" s="10" t="s">
        <v>127</v>
      </c>
      <c r="C417" s="10" t="s">
        <v>307</v>
      </c>
      <c r="D417" s="10" t="s">
        <v>128</v>
      </c>
      <c r="E417" s="10"/>
      <c r="F417" s="10"/>
      <c r="G417" s="43" t="s">
        <v>129</v>
      </c>
      <c r="H417" s="10" t="s">
        <v>2163</v>
      </c>
      <c r="I417" s="43" t="s">
        <v>2164</v>
      </c>
      <c r="J417" s="10"/>
    </row>
    <row r="418" spans="1:10" ht="15.6">
      <c r="A418" s="16" t="s">
        <v>2165</v>
      </c>
      <c r="B418" s="16" t="s">
        <v>2166</v>
      </c>
      <c r="C418" s="16" t="s">
        <v>2167</v>
      </c>
      <c r="D418" s="16" t="s">
        <v>2152</v>
      </c>
      <c r="E418" s="16"/>
      <c r="F418" s="16"/>
      <c r="G418" s="16">
        <v>12</v>
      </c>
      <c r="H418" s="16">
        <v>12</v>
      </c>
      <c r="I418" s="16">
        <v>53</v>
      </c>
      <c r="J418" s="16" t="s">
        <v>2165</v>
      </c>
    </row>
    <row r="419" spans="1:10" ht="15.6">
      <c r="A419" s="16">
        <v>0</v>
      </c>
      <c r="B419" s="16" t="s">
        <v>2168</v>
      </c>
      <c r="C419" s="16" t="s">
        <v>2167</v>
      </c>
      <c r="D419" s="16" t="s">
        <v>2154</v>
      </c>
      <c r="E419" s="16"/>
      <c r="F419" s="16"/>
      <c r="G419" s="16">
        <v>12</v>
      </c>
      <c r="H419" s="16">
        <v>12</v>
      </c>
      <c r="I419" s="16">
        <v>53</v>
      </c>
      <c r="J419" s="16">
        <v>0</v>
      </c>
    </row>
    <row r="420" spans="1:10" ht="15.6">
      <c r="A420" s="16">
        <v>0</v>
      </c>
      <c r="B420" s="16" t="s">
        <v>2169</v>
      </c>
      <c r="C420" s="16" t="s">
        <v>2167</v>
      </c>
      <c r="D420" s="16" t="s">
        <v>2152</v>
      </c>
      <c r="E420" s="16"/>
      <c r="F420" s="16"/>
      <c r="G420" s="16">
        <v>16</v>
      </c>
      <c r="H420" s="16">
        <v>12</v>
      </c>
      <c r="I420" s="16">
        <v>70</v>
      </c>
      <c r="J420" s="16">
        <v>0</v>
      </c>
    </row>
    <row r="421" spans="1:10" ht="15.6">
      <c r="A421" s="16">
        <v>0</v>
      </c>
      <c r="B421" s="16" t="s">
        <v>2170</v>
      </c>
      <c r="C421" s="16" t="s">
        <v>2167</v>
      </c>
      <c r="D421" s="16" t="s">
        <v>2154</v>
      </c>
      <c r="E421" s="16"/>
      <c r="F421" s="16"/>
      <c r="G421" s="16">
        <v>16</v>
      </c>
      <c r="H421" s="16">
        <v>12</v>
      </c>
      <c r="I421" s="16">
        <v>70</v>
      </c>
      <c r="J421" s="16">
        <v>0</v>
      </c>
    </row>
    <row r="422" spans="1:10" ht="15.6">
      <c r="A422" s="16" t="s">
        <v>2171</v>
      </c>
      <c r="B422" s="16" t="s">
        <v>2172</v>
      </c>
      <c r="C422" s="16" t="s">
        <v>2173</v>
      </c>
      <c r="D422" s="16" t="s">
        <v>2152</v>
      </c>
      <c r="E422" s="16"/>
      <c r="F422" s="16"/>
      <c r="G422" s="16">
        <v>12</v>
      </c>
      <c r="H422" s="16">
        <v>12</v>
      </c>
      <c r="I422" s="16">
        <v>74</v>
      </c>
      <c r="J422" s="16" t="s">
        <v>2171</v>
      </c>
    </row>
    <row r="423" spans="1:10" ht="15.6">
      <c r="A423" s="16">
        <v>0</v>
      </c>
      <c r="B423" s="16" t="s">
        <v>2174</v>
      </c>
      <c r="C423" s="16" t="s">
        <v>2173</v>
      </c>
      <c r="D423" s="16" t="s">
        <v>2154</v>
      </c>
      <c r="E423" s="16"/>
      <c r="F423" s="16"/>
      <c r="G423" s="16">
        <v>12</v>
      </c>
      <c r="H423" s="16">
        <v>12</v>
      </c>
      <c r="I423" s="16">
        <v>74</v>
      </c>
      <c r="J423" s="16">
        <v>0</v>
      </c>
    </row>
    <row r="424" spans="1:10" ht="15.6">
      <c r="A424" s="16" t="s">
        <v>2175</v>
      </c>
      <c r="B424" s="16" t="s">
        <v>2176</v>
      </c>
      <c r="C424" s="16" t="s">
        <v>2173</v>
      </c>
      <c r="D424" s="16" t="s">
        <v>2152</v>
      </c>
      <c r="E424" s="16"/>
      <c r="F424" s="16"/>
      <c r="G424" s="16">
        <v>16</v>
      </c>
      <c r="H424" s="16">
        <v>12</v>
      </c>
      <c r="I424" s="16">
        <v>98</v>
      </c>
      <c r="J424" s="16" t="s">
        <v>2175</v>
      </c>
    </row>
    <row r="425" spans="1:10" ht="15.6">
      <c r="A425" s="16">
        <v>0</v>
      </c>
      <c r="B425" s="16" t="s">
        <v>2177</v>
      </c>
      <c r="C425" s="16" t="s">
        <v>2173</v>
      </c>
      <c r="D425" s="16" t="s">
        <v>2154</v>
      </c>
      <c r="E425" s="16"/>
      <c r="F425" s="16"/>
      <c r="G425" s="16">
        <v>16</v>
      </c>
      <c r="H425" s="16">
        <v>12</v>
      </c>
      <c r="I425" s="16">
        <v>98</v>
      </c>
      <c r="J425" s="16">
        <v>0</v>
      </c>
    </row>
    <row r="426" spans="1:10" ht="15.6">
      <c r="A426" s="16">
        <v>0</v>
      </c>
      <c r="B426" s="16" t="s">
        <v>2178</v>
      </c>
      <c r="C426" s="16" t="s">
        <v>2179</v>
      </c>
      <c r="D426" s="16" t="s">
        <v>2152</v>
      </c>
      <c r="E426" s="16"/>
      <c r="F426" s="16"/>
      <c r="G426" s="16">
        <v>12</v>
      </c>
      <c r="H426" s="16">
        <v>7</v>
      </c>
      <c r="I426" s="16">
        <v>43</v>
      </c>
      <c r="J426" s="16">
        <v>0</v>
      </c>
    </row>
    <row r="427" spans="1:10" ht="15.6">
      <c r="A427" s="16">
        <v>0</v>
      </c>
      <c r="B427" s="16" t="s">
        <v>2180</v>
      </c>
      <c r="C427" s="16" t="s">
        <v>2179</v>
      </c>
      <c r="D427" s="16" t="s">
        <v>2154</v>
      </c>
      <c r="E427" s="16"/>
      <c r="F427" s="16"/>
      <c r="G427" s="16">
        <v>12</v>
      </c>
      <c r="H427" s="16">
        <v>7</v>
      </c>
      <c r="I427" s="16">
        <v>43</v>
      </c>
      <c r="J427" s="16">
        <v>0</v>
      </c>
    </row>
    <row r="428" spans="1:10" ht="15.6">
      <c r="A428" s="16" t="s">
        <v>2181</v>
      </c>
      <c r="B428" s="16" t="s">
        <v>2182</v>
      </c>
      <c r="C428" s="16" t="s">
        <v>2179</v>
      </c>
      <c r="D428" s="16" t="s">
        <v>2152</v>
      </c>
      <c r="E428" s="16"/>
      <c r="F428" s="16"/>
      <c r="G428" s="16">
        <v>16</v>
      </c>
      <c r="H428" s="16">
        <v>7</v>
      </c>
      <c r="I428" s="16">
        <v>57</v>
      </c>
      <c r="J428" s="16" t="s">
        <v>2181</v>
      </c>
    </row>
    <row r="429" spans="1:10" ht="15.6">
      <c r="A429" s="16">
        <v>0</v>
      </c>
      <c r="B429" s="16" t="s">
        <v>2183</v>
      </c>
      <c r="C429" s="16" t="s">
        <v>2179</v>
      </c>
      <c r="D429" s="16" t="s">
        <v>2154</v>
      </c>
      <c r="E429" s="16"/>
      <c r="F429" s="16"/>
      <c r="G429" s="16">
        <v>16</v>
      </c>
      <c r="H429" s="16">
        <v>7</v>
      </c>
      <c r="I429" s="16">
        <v>57</v>
      </c>
      <c r="J429" s="16">
        <v>0</v>
      </c>
    </row>
    <row r="430" spans="1:10" ht="15.6">
      <c r="A430" s="16" t="s">
        <v>2184</v>
      </c>
      <c r="B430" s="16" t="s">
        <v>2185</v>
      </c>
      <c r="C430" s="16" t="s">
        <v>2186</v>
      </c>
      <c r="D430" s="16" t="s">
        <v>2152</v>
      </c>
      <c r="E430" s="16"/>
      <c r="F430" s="16"/>
      <c r="G430" s="16">
        <v>12</v>
      </c>
      <c r="H430" s="16">
        <v>20</v>
      </c>
      <c r="I430" s="16">
        <v>50</v>
      </c>
      <c r="J430" s="16" t="s">
        <v>2184</v>
      </c>
    </row>
    <row r="431" spans="1:10" ht="15.6">
      <c r="A431" s="16">
        <v>0</v>
      </c>
      <c r="B431" s="16" t="s">
        <v>2187</v>
      </c>
      <c r="C431" s="16" t="s">
        <v>2186</v>
      </c>
      <c r="D431" s="16" t="s">
        <v>2154</v>
      </c>
      <c r="E431" s="16"/>
      <c r="F431" s="16"/>
      <c r="G431" s="16">
        <v>12</v>
      </c>
      <c r="H431" s="16">
        <v>20</v>
      </c>
      <c r="I431" s="16">
        <v>50</v>
      </c>
      <c r="J431" s="16">
        <v>0</v>
      </c>
    </row>
    <row r="432" spans="1:10" ht="15.6">
      <c r="A432" s="16" t="s">
        <v>2188</v>
      </c>
      <c r="B432" s="16" t="s">
        <v>2189</v>
      </c>
      <c r="C432" s="16" t="s">
        <v>2190</v>
      </c>
      <c r="D432" s="16" t="s">
        <v>2152</v>
      </c>
      <c r="E432" s="16"/>
      <c r="F432" s="16"/>
      <c r="G432" s="16">
        <v>16</v>
      </c>
      <c r="H432" s="16">
        <v>5</v>
      </c>
      <c r="I432" s="16">
        <v>48</v>
      </c>
      <c r="J432" s="16" t="s">
        <v>2188</v>
      </c>
    </row>
    <row r="433" spans="1:10" ht="15.6">
      <c r="A433" s="16">
        <v>0</v>
      </c>
      <c r="B433" s="16" t="s">
        <v>2191</v>
      </c>
      <c r="C433" s="16" t="s">
        <v>2190</v>
      </c>
      <c r="D433" s="16" t="s">
        <v>2154</v>
      </c>
      <c r="E433" s="16"/>
      <c r="F433" s="16"/>
      <c r="G433" s="16">
        <v>16</v>
      </c>
      <c r="H433" s="16">
        <v>5</v>
      </c>
      <c r="I433" s="16">
        <v>48</v>
      </c>
      <c r="J433" s="16">
        <v>0</v>
      </c>
    </row>
    <row r="697" spans="1:10">
      <c r="A697" s="44"/>
      <c r="B697" s="44"/>
      <c r="C697" s="44"/>
      <c r="D697" s="44"/>
      <c r="E697" s="44"/>
      <c r="F697" s="44"/>
      <c r="G697" s="44"/>
      <c r="J697" s="44"/>
    </row>
    <row r="698" spans="1:10">
      <c r="A698" s="44"/>
      <c r="B698" s="44"/>
      <c r="C698" s="44"/>
      <c r="D698" s="44"/>
      <c r="E698" s="44"/>
      <c r="F698" s="44"/>
      <c r="G698" s="44"/>
      <c r="J698" s="44"/>
    </row>
    <row r="699" spans="1:10">
      <c r="A699" s="44"/>
      <c r="B699" s="44"/>
      <c r="C699" s="44"/>
      <c r="D699" s="44"/>
      <c r="E699" s="44"/>
      <c r="F699" s="44"/>
      <c r="G699" s="44"/>
      <c r="J699" s="44"/>
    </row>
    <row r="700" spans="1:10">
      <c r="A700" s="44"/>
      <c r="B700" s="44"/>
      <c r="C700" s="44"/>
      <c r="D700" s="44"/>
      <c r="E700" s="44"/>
      <c r="F700" s="44"/>
      <c r="G700" s="44"/>
      <c r="J700" s="44"/>
    </row>
    <row r="701" spans="1:10">
      <c r="A701" s="44"/>
      <c r="B701" s="44"/>
      <c r="C701" s="44"/>
      <c r="D701" s="44"/>
      <c r="E701" s="44"/>
      <c r="F701" s="44"/>
      <c r="G701" s="44"/>
      <c r="J701" s="44"/>
    </row>
    <row r="702" spans="1:10">
      <c r="A702" s="44"/>
      <c r="B702" s="44"/>
      <c r="C702" s="44"/>
      <c r="D702" s="44"/>
      <c r="E702" s="44"/>
      <c r="F702" s="44"/>
      <c r="G702" s="44"/>
      <c r="J702" s="44"/>
    </row>
    <row r="703" spans="1:10">
      <c r="A703" s="44"/>
      <c r="B703" s="44"/>
      <c r="C703" s="44"/>
      <c r="D703" s="44"/>
      <c r="E703" s="44"/>
      <c r="F703" s="44"/>
      <c r="G703" s="44"/>
      <c r="J703" s="44"/>
    </row>
    <row r="704" spans="1:10">
      <c r="A704" s="44"/>
      <c r="B704" s="44"/>
      <c r="C704" s="44"/>
      <c r="D704" s="44"/>
      <c r="E704" s="44"/>
      <c r="F704" s="44"/>
      <c r="G704" s="44"/>
      <c r="J704" s="4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79157C6E54CD54BB36E7A75928D132B" ma:contentTypeVersion="11" ma:contentTypeDescription="Create a new document." ma:contentTypeScope="" ma:versionID="57b42839c0c44375cd676b103b0c63e3">
  <xsd:schema xmlns:xsd="http://www.w3.org/2001/XMLSchema" xmlns:xs="http://www.w3.org/2001/XMLSchema" xmlns:p="http://schemas.microsoft.com/office/2006/metadata/properties" xmlns:ns2="3dd55270-67f1-434e-a813-e5da2b01368e" xmlns:ns3="61964639-f4da-41b9-8d91-9198f31e31e3" targetNamespace="http://schemas.microsoft.com/office/2006/metadata/properties" ma:root="true" ma:fieldsID="fb8bce7cb6b8a58dd35b2bac262bfa54" ns2:_="" ns3:_="">
    <xsd:import namespace="3dd55270-67f1-434e-a813-e5da2b01368e"/>
    <xsd:import namespace="61964639-f4da-41b9-8d91-9198f31e31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d55270-67f1-434e-a813-e5da2b0136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0ca00be-17f8-4f7a-adb8-c55a419389b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964639-f4da-41b9-8d91-9198f31e31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5e7ac64-d67a-4b86-8ade-374456c9b6de}" ma:internalName="TaxCatchAll" ma:showField="CatchAllData" ma:web="61964639-f4da-41b9-8d91-9198f31e3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criptIds xmlns="http://schemas.microsoft.com/office/extensibility/maker/v1.0" id="script-ids-node-id">
  <scriptId id="ms-officescript%3A%2F%2Fonedrive_business_itemlink%2F01JOESDUBXJZCTTLKW7JDK66R3QVTYBD5P:ms-officescript%3A%2F%2Fonedrive_business_sharinglink%2Fu!aHR0cHM6Ly9naWxsZm9yZGlzdHJpYnV0aW9uLW15LnNoYXJlcG9pbnQuY29tLzp1Oi9nL3BlcnNvbmFsL21saXBza2V5X2dpbGxmb3JfY29tL0lRQTNUa1U1clZiNlJxOTZPNFZuZ0ktdkFZVzJWcVpCLUMtT21vcmFwbkFLYU1r"/>
  <scriptId xmlns="" id="ms-officescript%3A%2F%2Fonedrive_business_itemlink%2F01JOESDUGGYXFQVNARJZFY6DXQYOWCUUFB:ms-officescript%3A%2F%2Fonedrive_business_sharinglink%2Fu!aHR0cHM6Ly9naWxsZm9yZGlzdHJpYnV0aW9uLW15LnNoYXJlcG9pbnQuY29tLzp1Oi9nL3BlcnNvbmFsL21saXBza2V5X2dpbGxmb3JfY29tL0lRREd4Y3NLdEJGT1M0OE84TU9zS2xDaEFUQWQyZnpOU1FwSERTRThvamNQYVhv"/>
</scriptIds>
</file>

<file path=customXml/item4.xml><?xml version="1.0" encoding="utf-8"?>
<p:properties xmlns:p="http://schemas.microsoft.com/office/2006/metadata/properties" xmlns:xsi="http://www.w3.org/2001/XMLSchema-instance" xmlns:pc="http://schemas.microsoft.com/office/infopath/2007/PartnerControls">
  <documentManagement>
    <TaxCatchAll xmlns="61964639-f4da-41b9-8d91-9198f31e31e3" xsi:nil="true"/>
    <lcf76f155ced4ddcb4097134ff3c332f xmlns="3dd55270-67f1-434e-a813-e5da2b0136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559D30-2FB0-4495-B8D8-9331165F1C77}"/>
</file>

<file path=customXml/itemProps2.xml><?xml version="1.0" encoding="utf-8"?>
<ds:datastoreItem xmlns:ds="http://schemas.openxmlformats.org/officeDocument/2006/customXml" ds:itemID="{8BB2934B-8A93-4FCF-9833-CE3FD50A523B}"/>
</file>

<file path=customXml/itemProps3.xml><?xml version="1.0" encoding="utf-8"?>
<ds:datastoreItem xmlns:ds="http://schemas.openxmlformats.org/officeDocument/2006/customXml" ds:itemID="{1F7A572C-1159-4631-AA76-61A995554BE2}"/>
</file>

<file path=customXml/itemProps4.xml><?xml version="1.0" encoding="utf-8"?>
<ds:datastoreItem xmlns:ds="http://schemas.openxmlformats.org/officeDocument/2006/customXml" ds:itemID="{C3E7B05E-02F4-4F2C-922E-BB7DA0CB26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Lipskey</dc:creator>
  <cp:keywords/>
  <dc:description/>
  <cp:lastModifiedBy>Matt Lipskey</cp:lastModifiedBy>
  <cp:revision/>
  <dcterms:created xsi:type="dcterms:W3CDTF">2019-12-03T14:34:38Z</dcterms:created>
  <dcterms:modified xsi:type="dcterms:W3CDTF">2026-10-22T18:27:33Z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0x010100979157C6E54CD54BB36E7A75928D132B</vt:lpwstr>
  </property>
  <property fmtid="{D5CDD505-2E9C-101B-9397-08002B2CF9AE}" pid="3" name="MediaServiceImageTags">
    <vt:lpwstr/>
  </property>
</Properties>
</file>